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h_liitteet\"/>
    </mc:Choice>
  </mc:AlternateContent>
  <xr:revisionPtr revIDLastSave="0" documentId="8_{13BB9341-F43D-4F5D-91C8-BA0B4C3C5F72}" xr6:coauthVersionLast="47" xr6:coauthVersionMax="47" xr10:uidLastSave="{00000000-0000-0000-0000-000000000000}"/>
  <bookViews>
    <workbookView xWindow="-120" yWindow="-120" windowWidth="29040" windowHeight="17640" firstSheet="1" activeTab="1" xr2:uid="{59E33935-CF4A-4A93-B455-B05EF4B87821}"/>
  </bookViews>
  <sheets>
    <sheet name="24.9.2021" sheetId="1" state="hidden" r:id="rId1"/>
    <sheet name="17.2.2022" sheetId="3" r:id="rId2"/>
    <sheet name="back-up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7" i="3" l="1"/>
  <c r="L47" i="3"/>
  <c r="L46" i="3"/>
  <c r="J45" i="3"/>
  <c r="L11" i="3"/>
  <c r="L10" i="3"/>
  <c r="K11" i="3"/>
  <c r="J11" i="3"/>
  <c r="P12" i="3"/>
  <c r="P11" i="3"/>
  <c r="L73" i="3"/>
  <c r="L62" i="3"/>
  <c r="L61" i="3"/>
  <c r="L39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5" i="3"/>
  <c r="L36" i="3"/>
  <c r="L37" i="3"/>
  <c r="K37" i="3"/>
  <c r="J37" i="3"/>
  <c r="P38" i="3"/>
  <c r="K59" i="3"/>
  <c r="P60" i="3"/>
  <c r="L49" i="3"/>
  <c r="L50" i="3"/>
  <c r="L51" i="3"/>
  <c r="L52" i="3"/>
  <c r="L53" i="3"/>
  <c r="L54" i="3"/>
  <c r="L55" i="3"/>
  <c r="L56" i="3"/>
  <c r="L48" i="3"/>
  <c r="K49" i="3"/>
  <c r="J49" i="3"/>
  <c r="P50" i="3"/>
  <c r="K73" i="3"/>
  <c r="J70" i="3"/>
  <c r="L70" i="3" s="1"/>
  <c r="K65" i="3"/>
  <c r="K66" i="3"/>
  <c r="K67" i="3"/>
  <c r="K68" i="3"/>
  <c r="K69" i="3"/>
  <c r="K70" i="3"/>
  <c r="K71" i="3"/>
  <c r="K72" i="3"/>
  <c r="K64" i="3"/>
  <c r="L59" i="3"/>
  <c r="K52" i="3"/>
  <c r="L34" i="3" l="1"/>
  <c r="I72" i="3" l="1"/>
  <c r="J72" i="3" s="1"/>
  <c r="L72" i="3" s="1"/>
  <c r="J71" i="3"/>
  <c r="L71" i="3" s="1"/>
  <c r="J69" i="3"/>
  <c r="L69" i="3" s="1"/>
  <c r="J68" i="3"/>
  <c r="L68" i="3" s="1"/>
  <c r="J67" i="3"/>
  <c r="L67" i="3" s="1"/>
  <c r="J66" i="3"/>
  <c r="L66" i="3" s="1"/>
  <c r="I64" i="3"/>
  <c r="J64" i="3" s="1"/>
  <c r="L64" i="3" s="1"/>
  <c r="J59" i="3"/>
  <c r="K58" i="3"/>
  <c r="I58" i="3"/>
  <c r="J58" i="3" s="1"/>
  <c r="L58" i="3" s="1"/>
  <c r="K56" i="3"/>
  <c r="I56" i="3"/>
  <c r="J56" i="3" s="1"/>
  <c r="K55" i="3"/>
  <c r="I55" i="3"/>
  <c r="J55" i="3" s="1"/>
  <c r="K54" i="3"/>
  <c r="I54" i="3"/>
  <c r="J54" i="3" s="1"/>
  <c r="K53" i="3"/>
  <c r="I53" i="3"/>
  <c r="J53" i="3" s="1"/>
  <c r="I52" i="3"/>
  <c r="J52" i="3" s="1"/>
  <c r="K51" i="3"/>
  <c r="I51" i="3"/>
  <c r="J51" i="3" s="1"/>
  <c r="K50" i="3"/>
  <c r="I50" i="3"/>
  <c r="J50" i="3" s="1"/>
  <c r="K48" i="3"/>
  <c r="I48" i="3"/>
  <c r="J48" i="3" s="1"/>
  <c r="K45" i="3"/>
  <c r="I45" i="3"/>
  <c r="K44" i="3"/>
  <c r="I44" i="3"/>
  <c r="J44" i="3" s="1"/>
  <c r="K43" i="3"/>
  <c r="I43" i="3"/>
  <c r="J43" i="3" s="1"/>
  <c r="K42" i="3"/>
  <c r="I42" i="3"/>
  <c r="J42" i="3" s="1"/>
  <c r="K41" i="3"/>
  <c r="I41" i="3"/>
  <c r="J41" i="3" s="1"/>
  <c r="K40" i="3"/>
  <c r="I40" i="3"/>
  <c r="J40" i="3" s="1"/>
  <c r="K38" i="3"/>
  <c r="I38" i="3"/>
  <c r="J38" i="3" s="1"/>
  <c r="L33" i="3"/>
  <c r="L12" i="3"/>
  <c r="K10" i="3"/>
  <c r="J10" i="3"/>
  <c r="L11" i="1"/>
  <c r="L60" i="1"/>
  <c r="L61" i="1"/>
  <c r="L62" i="1"/>
  <c r="L63" i="1"/>
  <c r="L65" i="1"/>
  <c r="L66" i="1"/>
  <c r="J60" i="1"/>
  <c r="J61" i="1"/>
  <c r="J62" i="1"/>
  <c r="J63" i="1"/>
  <c r="J65" i="1"/>
  <c r="J66" i="1"/>
  <c r="I66" i="1"/>
  <c r="L53" i="1"/>
  <c r="K52" i="1"/>
  <c r="K45" i="1"/>
  <c r="K46" i="1"/>
  <c r="K47" i="1"/>
  <c r="K48" i="1"/>
  <c r="K49" i="1"/>
  <c r="K50" i="1"/>
  <c r="K44" i="1"/>
  <c r="K42" i="1"/>
  <c r="J53" i="1"/>
  <c r="J45" i="1"/>
  <c r="L45" i="1" s="1"/>
  <c r="J42" i="1"/>
  <c r="K34" i="1"/>
  <c r="K35" i="1"/>
  <c r="K36" i="1"/>
  <c r="K37" i="1"/>
  <c r="K38" i="1"/>
  <c r="K39" i="1"/>
  <c r="J39" i="1"/>
  <c r="L39" i="1" s="1"/>
  <c r="K58" i="1"/>
  <c r="I58" i="1"/>
  <c r="J58" i="1" s="1"/>
  <c r="L58" i="1" s="1"/>
  <c r="I52" i="1"/>
  <c r="J52" i="1" s="1"/>
  <c r="L52" i="1" s="1"/>
  <c r="I50" i="1"/>
  <c r="J50" i="1" s="1"/>
  <c r="I49" i="1"/>
  <c r="J49" i="1" s="1"/>
  <c r="I48" i="1"/>
  <c r="J48" i="1" s="1"/>
  <c r="L48" i="1" s="1"/>
  <c r="I47" i="1"/>
  <c r="J47" i="1" s="1"/>
  <c r="L47" i="1" s="1"/>
  <c r="I46" i="1"/>
  <c r="J46" i="1" s="1"/>
  <c r="L46" i="1" s="1"/>
  <c r="I45" i="1"/>
  <c r="I44" i="1"/>
  <c r="J44" i="1" s="1"/>
  <c r="L44" i="1" s="1"/>
  <c r="I42" i="1"/>
  <c r="I39" i="1"/>
  <c r="I38" i="1"/>
  <c r="J38" i="1" s="1"/>
  <c r="L38" i="1" s="1"/>
  <c r="I37" i="1"/>
  <c r="J37" i="1" s="1"/>
  <c r="L37" i="1" s="1"/>
  <c r="I36" i="1"/>
  <c r="J36" i="1" s="1"/>
  <c r="L36" i="1" s="1"/>
  <c r="I35" i="1"/>
  <c r="J35" i="1" s="1"/>
  <c r="L35" i="1" s="1"/>
  <c r="I34" i="1"/>
  <c r="J34" i="1" s="1"/>
  <c r="L43" i="1"/>
  <c r="J41" i="1"/>
  <c r="J40" i="1"/>
  <c r="K32" i="1"/>
  <c r="I32" i="1"/>
  <c r="J32" i="1" s="1"/>
  <c r="L32" i="1" s="1"/>
  <c r="L31" i="1"/>
  <c r="L28" i="1"/>
  <c r="K10" i="1"/>
  <c r="J10" i="1"/>
  <c r="L38" i="3" l="1"/>
  <c r="L41" i="3"/>
  <c r="L43" i="3"/>
  <c r="L45" i="3"/>
  <c r="L40" i="3"/>
  <c r="L42" i="3"/>
  <c r="L44" i="3"/>
  <c r="L86" i="1"/>
  <c r="L50" i="1"/>
  <c r="L49" i="1"/>
  <c r="L10" i="1"/>
  <c r="L34" i="1"/>
  <c r="L92" i="3" l="1"/>
</calcChain>
</file>

<file path=xl/sharedStrings.xml><?xml version="1.0" encoding="utf-8"?>
<sst xmlns="http://schemas.openxmlformats.org/spreadsheetml/2006/main" count="850" uniqueCount="278">
  <si>
    <t>Hyvinvointialueelle vuokrattavat toimitilat</t>
  </si>
  <si>
    <t>Kunta:</t>
  </si>
  <si>
    <t>Porvoo</t>
  </si>
  <si>
    <t>Yhteyshenkilö:</t>
  </si>
  <si>
    <t>Yhteystiedot:</t>
  </si>
  <si>
    <t>TAe2021 mukaan</t>
  </si>
  <si>
    <t>Toimitilan nimi</t>
  </si>
  <si>
    <t>Osoite</t>
  </si>
  <si>
    <t>Kiinteistötunnus</t>
  </si>
  <si>
    <t>Käyttötarkoitus / tarjottavat palvelut</t>
  </si>
  <si>
    <t>Oma (x)</t>
  </si>
  <si>
    <t>Vuokrattu (x)</t>
  </si>
  <si>
    <t>Sis. tai ulk. vuokra, €/kk</t>
  </si>
  <si>
    <t>Neliöt [hum2]</t>
  </si>
  <si>
    <t>Tekninen arvo [€]</t>
  </si>
  <si>
    <t>Tuleva pääomavuokra [6% tekn.arvo]</t>
  </si>
  <si>
    <t>Ylläpitovuokra, asetuksen esitys [5,19€/m2]</t>
  </si>
  <si>
    <t>Vuokra yhteensä</t>
  </si>
  <si>
    <t>Lisätiedot</t>
  </si>
  <si>
    <t>Näsin terveyskeskus</t>
  </si>
  <si>
    <t>Askolinintie 1, 06100 Porvoo</t>
  </si>
  <si>
    <t>638-22-430-3</t>
  </si>
  <si>
    <t>terveyskeskus</t>
  </si>
  <si>
    <t>x</t>
  </si>
  <si>
    <t>Tilapalveluiden keittiö?</t>
  </si>
  <si>
    <t>Johanna-koti</t>
  </si>
  <si>
    <t>Johannisbergintie 6, 06100 Porvoo</t>
  </si>
  <si>
    <t>638-23-362-2</t>
  </si>
  <si>
    <t>vanhainkoti</t>
  </si>
  <si>
    <t>Toukovuoren palvelutalo</t>
  </si>
  <si>
    <t>Tarkmansintie 8, 06150 Porvoo</t>
  </si>
  <si>
    <t>638-13-6008-1</t>
  </si>
  <si>
    <t>Pääskypellon hoivakoti</t>
  </si>
  <si>
    <t>Haarapääskyntie 4, 06450 Porvoo</t>
  </si>
  <si>
    <t>638-28-2614-2</t>
  </si>
  <si>
    <t>Omenamäen palvelukeskus</t>
  </si>
  <si>
    <t>Tulliportinkatu 4, 06100 Porvoo</t>
  </si>
  <si>
    <t>638-2-116-6</t>
  </si>
  <si>
    <t>palvelukeskus</t>
  </si>
  <si>
    <t>Tilapalveluiden toinen keittiö, A-Yhtiöiden kohde</t>
  </si>
  <si>
    <t>Omenamäen asunnot</t>
  </si>
  <si>
    <t>Tulliportinkatu 4AB, 06100 Porvoo</t>
  </si>
  <si>
    <t>palveluasuntoja</t>
  </si>
  <si>
    <t>A-Yhtiöiden kohde</t>
  </si>
  <si>
    <t>Tulliportinkatu 4C, 06100 Porvoo</t>
  </si>
  <si>
    <t>638-2-116-7</t>
  </si>
  <si>
    <t>Omenamäen asunnot, Sinivuokko</t>
  </si>
  <si>
    <t>Mannerheiminkatu 25, 06100 Porvoo</t>
  </si>
  <si>
    <t>638-2-116-5</t>
  </si>
  <si>
    <t>Palomäen palvelukeskus</t>
  </si>
  <si>
    <t>Adlercreutzinkatu 25-27, 06100 Porvoo</t>
  </si>
  <si>
    <t>638-5-128-18 ja</t>
  </si>
  <si>
    <t>Palomäen asunnot</t>
  </si>
  <si>
    <t>638-5-128-19</t>
  </si>
  <si>
    <t>turvakoti, kriisipäivystys. A-Yhtiöiden kohde</t>
  </si>
  <si>
    <t>Koivula</t>
  </si>
  <si>
    <t>Sairaalantie 6, 06100 Porvoo</t>
  </si>
  <si>
    <t>638-12-273-2</t>
  </si>
  <si>
    <t>päihdeongelmaisten asuntola</t>
  </si>
  <si>
    <t>Alva-talo</t>
  </si>
  <si>
    <t>Koivumäentie 6, 06450 Porvoo</t>
  </si>
  <si>
    <t>638-409-1-553</t>
  </si>
  <si>
    <t>nuorisokoti</t>
  </si>
  <si>
    <t>Sote-toimen johto</t>
  </si>
  <si>
    <t>Mannerheiminkatu 20, 06100 Porvoo</t>
  </si>
  <si>
    <t>638-2-20-7</t>
  </si>
  <si>
    <t>sosiaalitoimi</t>
  </si>
  <si>
    <t>Perhekeskus</t>
  </si>
  <si>
    <t>Taidetehtaankatu 4, 06100 Porvoo</t>
  </si>
  <si>
    <t>638-22-449-3</t>
  </si>
  <si>
    <t>perhekeskus</t>
  </si>
  <si>
    <t>lisävuokratila 164 m2 tulossa</t>
  </si>
  <si>
    <t>Aikuissosiaalityö</t>
  </si>
  <si>
    <t>aikuissosiaalityö</t>
  </si>
  <si>
    <t>Työvoiman palvelukeskus</t>
  </si>
  <si>
    <t>työllisyyspalvelu</t>
  </si>
  <si>
    <t>Työllisyyden kuntakokeilu</t>
  </si>
  <si>
    <t>Työllisyyspalvelut</t>
  </si>
  <si>
    <t>Kisällintie 4, 06100 Porvoo</t>
  </si>
  <si>
    <t>638-5-214-13</t>
  </si>
  <si>
    <t>Siirtyy soteen</t>
  </si>
  <si>
    <t>Gammelbackan hyvinvointikeskus</t>
  </si>
  <si>
    <t>Tornipolku 8, 06400 Porvoo</t>
  </si>
  <si>
    <t>638-417-1-888</t>
  </si>
  <si>
    <r>
      <t>osakeomistus,</t>
    </r>
    <r>
      <rPr>
        <sz val="11"/>
        <color rgb="FFFF0000"/>
        <rFont val="Calibri"/>
        <family val="2"/>
        <scheme val="minor"/>
      </rPr>
      <t xml:space="preserve"> tarkistettava</t>
    </r>
  </si>
  <si>
    <t>Ympäristöterveydenhuolto</t>
  </si>
  <si>
    <t>Tekniikankaari 1 A, 06100 Porvoo</t>
  </si>
  <si>
    <t>638-23-384-5</t>
  </si>
  <si>
    <t>ympäristöterveydenhuolto</t>
  </si>
  <si>
    <t>Maahanmuuttajapalvelut</t>
  </si>
  <si>
    <t>Mannerheiminkatu 20 A, 06100 Porvoo</t>
  </si>
  <si>
    <t>maahanmuuttajapalvelut</t>
  </si>
  <si>
    <t>Gammelbackan pvk:n neuvola</t>
  </si>
  <si>
    <t>Viertotie  3, 06450 Porvoo</t>
  </si>
  <si>
    <t>638-417-1-5</t>
  </si>
  <si>
    <t>neuvola</t>
  </si>
  <si>
    <r>
      <t>elinkaarikohde,</t>
    </r>
    <r>
      <rPr>
        <sz val="11"/>
        <color rgb="FFFF0000"/>
        <rFont val="Calibri"/>
        <family val="2"/>
        <scheme val="minor"/>
      </rPr>
      <t xml:space="preserve"> tarkistettava</t>
    </r>
  </si>
  <si>
    <t>Kevättuulen pvk:n neuvola</t>
  </si>
  <si>
    <t>Sammontie 6, 06150 Porvoo</t>
  </si>
  <si>
    <t>638-11-868-10</t>
  </si>
  <si>
    <t>Ehkäisyneuvola, Renor</t>
  </si>
  <si>
    <t>Albert Edelfeltin koulu, terveydenhoito</t>
  </si>
  <si>
    <t>Näsin koulukatu 3, 06100 Porvoo</t>
  </si>
  <si>
    <t>638-22-429-2</t>
  </si>
  <si>
    <t>kouluterveydenhoito</t>
  </si>
  <si>
    <t>Borgå Gymnasium, terveydenhoito</t>
  </si>
  <si>
    <t>Lukiokatu 10, 06100 Porvoo</t>
  </si>
  <si>
    <t>638-3-41-5</t>
  </si>
  <si>
    <t>Eklöfska skolan, terveydenhoito</t>
  </si>
  <si>
    <t>Palomäentie 5, 06750 Tolkkinen</t>
  </si>
  <si>
    <t>638-469-9-143</t>
  </si>
  <si>
    <t>Grännäs skola, terveydenhoito</t>
  </si>
  <si>
    <t>Grännäsvägen 6, 07450 Vålax</t>
  </si>
  <si>
    <t>638-419-1-10</t>
  </si>
  <si>
    <t>kouluterveydenhoidon</t>
  </si>
  <si>
    <t>Hamarin koulu, terveydenhoito</t>
  </si>
  <si>
    <t>Hamarintie 34, 06650 Hamari</t>
  </si>
  <si>
    <t>638-29-2802-1</t>
  </si>
  <si>
    <t>vuokrat laskettu</t>
  </si>
  <si>
    <t>Huhtisen koulu, terveydenhoito</t>
  </si>
  <si>
    <t>Huhtisentie 7, 06100 Porvoo</t>
  </si>
  <si>
    <t>638-8-633-1</t>
  </si>
  <si>
    <t>jakamalla koulun</t>
  </si>
  <si>
    <t>Ilolan koulu, terveydenhoito</t>
  </si>
  <si>
    <t>Sannaistentie 36, 07280 Ilola</t>
  </si>
  <si>
    <t>638-426-3-34</t>
  </si>
  <si>
    <t>leasing</t>
  </si>
  <si>
    <r>
      <t>vuokra pinta-alan suhteen</t>
    </r>
    <r>
      <rPr>
        <i/>
        <sz val="10"/>
        <color rgb="FFFF0000"/>
        <rFont val="Calibri Light"/>
        <family val="2"/>
        <scheme val="major"/>
      </rPr>
      <t>, tarkista</t>
    </r>
  </si>
  <si>
    <t>Jokilaakson koulu, terveydenhoito</t>
  </si>
  <si>
    <t>Savimäentie 6, 06530 Kerkkoo</t>
  </si>
  <si>
    <t>638-60-7504-1</t>
  </si>
  <si>
    <t>tarkista</t>
  </si>
  <si>
    <t>Keskuskoulu, terveydenhoito</t>
  </si>
  <si>
    <t>Aleksanterinkatu 25, 06100 Porvoo</t>
  </si>
  <si>
    <t>638-3-66-1</t>
  </si>
  <si>
    <t>Kevätkummun  koulu, terveydenhoito</t>
  </si>
  <si>
    <t>Sammontie 3, 06150 Porvoo</t>
  </si>
  <si>
    <t>638-12-902-2</t>
  </si>
  <si>
    <r>
      <t xml:space="preserve">elinkaarikohde, </t>
    </r>
    <r>
      <rPr>
        <sz val="11"/>
        <color rgb="FFFF0000"/>
        <rFont val="Calibri"/>
        <family val="2"/>
        <scheme val="minor"/>
      </rPr>
      <t>tarkistettava</t>
    </r>
  </si>
  <si>
    <t>Kulloon sivistyskeskus, terveydenhoito</t>
  </si>
  <si>
    <t>Vanha Kulloontie 35, 06830 Kulloonkylä</t>
  </si>
  <si>
    <t>638-440-22-0</t>
  </si>
  <si>
    <t>Kvarnbackens skola, terveydenhoito</t>
  </si>
  <si>
    <t>Myllymäenkatu 18, 06100 Porvoo</t>
  </si>
  <si>
    <t>638-6-100-1</t>
  </si>
  <si>
    <t>Linnajoen koulu, terveydenhoito</t>
  </si>
  <si>
    <t>Edelfeltinbulevardi 2, 06100 Porvoo</t>
  </si>
  <si>
    <t>638-2-34-8</t>
  </si>
  <si>
    <t>Mitä tässä on mukana? Hammaslääkiri, kuraattori?</t>
  </si>
  <si>
    <t>Linnankosken lukio, terveydenhoito</t>
  </si>
  <si>
    <t>Piispankatu 24-26, 06100 Porvoo</t>
  </si>
  <si>
    <t>638-3-52-7</t>
  </si>
  <si>
    <t>Lyceiparkens skola, terveydenhoito</t>
  </si>
  <si>
    <t>Laivurinkatu 11, 01600 Porvoo</t>
  </si>
  <si>
    <t>Peipon koulu, terveydenhoito</t>
  </si>
  <si>
    <t>Keskusaukio 2, 06450 Porvoo</t>
  </si>
  <si>
    <t>638-28-2607-1</t>
  </si>
  <si>
    <t>Pääskytien koulu, terveydenhoito</t>
  </si>
  <si>
    <t>Pääskytie 1, 06100 Porvoo</t>
  </si>
  <si>
    <t>638-28-2610-1</t>
  </si>
  <si>
    <t>Sannäs skola, terveydenhoito</t>
  </si>
  <si>
    <t>Järnstigen 6, 07310 Sannäs</t>
  </si>
  <si>
    <t>638-437-1-93</t>
  </si>
  <si>
    <t>Strömborgska skola, terveydenhoito</t>
  </si>
  <si>
    <t>Opistokuja 3, 06100 Porvoo</t>
  </si>
  <si>
    <t>638-22-425-5</t>
  </si>
  <si>
    <t>Tolkkisten koulu, terveydenhoito</t>
  </si>
  <si>
    <t>Vallitie 4, 06750 Tolkkinen</t>
  </si>
  <si>
    <t>638-469-11-174</t>
  </si>
  <si>
    <t>elinkaarikohde</t>
  </si>
  <si>
    <t>Eläinlääkärin vastaanottotilat, Loviisa</t>
  </si>
  <si>
    <t>Länsikaari 2, 07900 Loviisa</t>
  </si>
  <si>
    <t>eläinlääkäri</t>
  </si>
  <si>
    <t>ei sijaitse</t>
  </si>
  <si>
    <t>Eläinlääkärin vastaanottotilat, Sipoo</t>
  </si>
  <si>
    <t>Kauppakuja 1-3, 04130 Sipoo</t>
  </si>
  <si>
    <t>Porvoossa</t>
  </si>
  <si>
    <t>Keskuspaloasema</t>
  </si>
  <si>
    <t>Ruiskumestarintie 2, 06100 Porvoo</t>
  </si>
  <si>
    <t>638-24-2001-2</t>
  </si>
  <si>
    <t>paloasema</t>
  </si>
  <si>
    <t>Kerkkoon VPK</t>
  </si>
  <si>
    <t>Henttalantie 5, 06530 Kerkkoo</t>
  </si>
  <si>
    <t>638-434-6-37</t>
  </si>
  <si>
    <r>
      <t xml:space="preserve">osakeomistus, </t>
    </r>
    <r>
      <rPr>
        <sz val="11"/>
        <color rgb="FFFF0000"/>
        <rFont val="Calibri"/>
        <family val="2"/>
        <scheme val="minor"/>
      </rPr>
      <t>tarkistettava</t>
    </r>
  </si>
  <si>
    <t>Epoon palovarikko</t>
  </si>
  <si>
    <t>Epoontie 801, 06200 Epoo</t>
  </si>
  <si>
    <t>638-410-6-55</t>
  </si>
  <si>
    <t>Hamarin palovarikko</t>
  </si>
  <si>
    <t>Palokuja 1, 06650 Hamari</t>
  </si>
  <si>
    <t>Hinthaaran palovarikko</t>
  </si>
  <si>
    <t>Pornaistentie 16, 07110 Hinthaara</t>
  </si>
  <si>
    <t>638-50-7014-2</t>
  </si>
  <si>
    <t>Jakarin palovarikko</t>
  </si>
  <si>
    <t>Jakarintie 438, 07320 Jakari</t>
  </si>
  <si>
    <t>638-427-2-50</t>
  </si>
  <si>
    <t>Pellingin venevaja (saaressa)</t>
  </si>
  <si>
    <t>Tullandinpolku, 07370 Pellinki</t>
  </si>
  <si>
    <t>638-452-878-29</t>
  </si>
  <si>
    <t>Pellingin palovarikko</t>
  </si>
  <si>
    <t>Fejarsintie 1, 07370 Pellinki</t>
  </si>
  <si>
    <t>638-452-4-79</t>
  </si>
  <si>
    <t>Tolkkisten palovarikko</t>
  </si>
  <si>
    <t>Korpisuontie 5, 06750 Tolkkinen</t>
  </si>
  <si>
    <t>Öljyntorjuntavarikko</t>
  </si>
  <si>
    <t>Tolkkistentie 657, 06750 Tolkkinen</t>
  </si>
  <si>
    <t>638-469-20-111</t>
  </si>
  <si>
    <t>öljyntorjunta</t>
  </si>
  <si>
    <t>Borgå FBK</t>
  </si>
  <si>
    <t>Kirkkokatu 2, 06100 Porvoo</t>
  </si>
  <si>
    <t>638-1-1206-4</t>
  </si>
  <si>
    <t>toimitilajohdolla ei ole</t>
  </si>
  <si>
    <t>Saxby FBK</t>
  </si>
  <si>
    <t>Vatajantie 96, 06500 Porvoo</t>
  </si>
  <si>
    <t>638-459-2-18</t>
  </si>
  <si>
    <t xml:space="preserve"> vuokratietoja</t>
  </si>
  <si>
    <t>Suomenkylän VPK</t>
  </si>
  <si>
    <t>Kylärannantie 2, 06100 Porvoo</t>
  </si>
  <si>
    <t>638-15-5001-1</t>
  </si>
  <si>
    <t>saako pelastustoimelta?</t>
  </si>
  <si>
    <t>Vessö FBK</t>
  </si>
  <si>
    <t>Vessövägen 191, 06200 Vessöö</t>
  </si>
  <si>
    <t>638-425-1-1 ja -4</t>
  </si>
  <si>
    <t>Gammelby FBK</t>
  </si>
  <si>
    <t>Byahemintie 50,07740 Pernaja</t>
  </si>
  <si>
    <t>Borgby-Hertsby FBK</t>
  </si>
  <si>
    <t>Pornaistentie 495, 04130 Sipoo</t>
  </si>
  <si>
    <t>Box FBK</t>
  </si>
  <si>
    <t>Spjutsundintie 107, 01190 Sipoo</t>
  </si>
  <si>
    <t>Grevnäs-Mickelspiltom FBK</t>
  </si>
  <si>
    <t>Mickelspiltomintie 449, 07890 Mickelspiltom</t>
  </si>
  <si>
    <t>Gumbo FBK</t>
  </si>
  <si>
    <t>Uusi Porvoontie 770, 01120 Västerskog</t>
  </si>
  <si>
    <t>Hangelby FBK</t>
  </si>
  <si>
    <t>Kalkkirannantie, 01150 Sipoo</t>
  </si>
  <si>
    <t>Hardom FBK</t>
  </si>
  <si>
    <t>Hopomvägen 649, 07900 Loviisa</t>
  </si>
  <si>
    <t>Hommansby FBK</t>
  </si>
  <si>
    <t>Skinnarbyvägen 123, 07870 Skinnarby</t>
  </si>
  <si>
    <t>Immersby FBK</t>
  </si>
  <si>
    <t>Immersbyvägen 578, 01150 Söderkulla</t>
  </si>
  <si>
    <t>Paipis FBK</t>
  </si>
  <si>
    <t>Paipisvägen 5, 04170 Paippinen</t>
  </si>
  <si>
    <t>Sarfsalö FBK</t>
  </si>
  <si>
    <t>Sarfsalövägen, 07780 Härkäpää</t>
  </si>
  <si>
    <t>Sibbo Skärgårds FBK</t>
  </si>
  <si>
    <t>Sipoo</t>
  </si>
  <si>
    <t>Talman VPK</t>
  </si>
  <si>
    <t>Talmankaari 50, 04240 Talma</t>
  </si>
  <si>
    <t>Valkon VPK</t>
  </si>
  <si>
    <t>Laivanrakentajantie 1, 07190 Loviisa</t>
  </si>
  <si>
    <t>Vuosivuokra</t>
  </si>
  <si>
    <t>korotus 1.1.2022 alkaen</t>
  </si>
  <si>
    <t>TAe2022 mukaan</t>
  </si>
  <si>
    <t>Vuokra yhteensä vuodessa</t>
  </si>
  <si>
    <t>ta</t>
  </si>
  <si>
    <t>Näsin keittiö</t>
  </si>
  <si>
    <t>Johannakoti</t>
  </si>
  <si>
    <t>Artun Palveluasunnot</t>
  </si>
  <si>
    <t>Johannakodin keittiö</t>
  </si>
  <si>
    <t>Kiinteistö Oy Rauhanlähde</t>
  </si>
  <si>
    <t>Toukovuoren palvelutalon keittiö</t>
  </si>
  <si>
    <t>Pääskypellon hoivakodin keittiö</t>
  </si>
  <si>
    <t>Omenamäen ruokapalveluyksikkö</t>
  </si>
  <si>
    <t>Porvoonseudun asuntosäätiö</t>
  </si>
  <si>
    <t>Kiinteistö Oy Peiponaho</t>
  </si>
  <si>
    <t>Renor Oy</t>
  </si>
  <si>
    <t>Evli</t>
  </si>
  <si>
    <t>Liun-Fix Oy</t>
  </si>
  <si>
    <t>osakeomistus</t>
  </si>
  <si>
    <t>yhdistyskeskus, hyvinvointikeskus</t>
  </si>
  <si>
    <t>Veritas</t>
  </si>
  <si>
    <t>vuokra pinta-alan suhteen</t>
  </si>
  <si>
    <t>Terveydenhoitaja ja kuraattori</t>
  </si>
  <si>
    <t>Terveydenhoitaja ja hammashoitola</t>
  </si>
  <si>
    <t>rakennus Pelan, maa-alue vuokrattu</t>
  </si>
  <si>
    <t>Toimitilassa työskentelevä henkilöstömäärä</t>
  </si>
  <si>
    <t>Asiakasvolyymit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</si>
</sst>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 Light"/>
      <family val="2"/>
      <scheme val="major"/>
    </font>
    <font>
      <sz val="8"/>
      <name val="Myriad Pro"/>
      <family val="2"/>
    </font>
    <font>
      <sz val="11"/>
      <color rgb="FFFF0000"/>
      <name val="Calibri"/>
      <family val="2"/>
      <scheme val="minor"/>
    </font>
    <font>
      <i/>
      <sz val="10"/>
      <color rgb="FFFF0000"/>
      <name val="Calibri Light"/>
      <family val="2"/>
      <scheme val="maj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3">
    <xf numFmtId="0" fontId="0" fillId="0" borderId="0" xfId="0"/>
    <xf numFmtId="0" fontId="0" fillId="0" borderId="3" xfId="0" applyBorder="1"/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2" borderId="2" xfId="0" applyFill="1" applyBorder="1"/>
    <xf numFmtId="0" fontId="0" fillId="2" borderId="4" xfId="0" applyFill="1" applyBorder="1"/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8" xfId="0" applyBorder="1"/>
    <xf numFmtId="0" fontId="3" fillId="0" borderId="0" xfId="0" applyFont="1"/>
    <xf numFmtId="0" fontId="3" fillId="0" borderId="8" xfId="0" applyFont="1" applyBorder="1"/>
    <xf numFmtId="0" fontId="0" fillId="0" borderId="9" xfId="0" applyBorder="1"/>
    <xf numFmtId="0" fontId="0" fillId="4" borderId="8" xfId="0" applyFill="1" applyBorder="1"/>
    <xf numFmtId="0" fontId="0" fillId="4" borderId="0" xfId="0" applyFill="1"/>
    <xf numFmtId="0" fontId="0" fillId="5" borderId="8" xfId="0" applyFill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4" fontId="0" fillId="4" borderId="0" xfId="0" applyNumberFormat="1" applyFill="1" applyAlignment="1">
      <alignment horizontal="center" vertical="top"/>
    </xf>
    <xf numFmtId="4" fontId="0" fillId="5" borderId="0" xfId="0" applyNumberFormat="1" applyFill="1" applyAlignment="1">
      <alignment horizontal="center" vertical="top"/>
    </xf>
    <xf numFmtId="3" fontId="0" fillId="0" borderId="13" xfId="0" applyNumberFormat="1" applyBorder="1" applyAlignment="1">
      <alignment horizontal="center" vertical="top"/>
    </xf>
    <xf numFmtId="3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center"/>
    </xf>
    <xf numFmtId="3" fontId="0" fillId="4" borderId="0" xfId="0" applyNumberFormat="1" applyFill="1" applyAlignment="1">
      <alignment horizontal="center" vertical="top"/>
    </xf>
    <xf numFmtId="0" fontId="0" fillId="2" borderId="9" xfId="0" applyFill="1" applyBorder="1" applyAlignment="1">
      <alignment horizontal="left" vertical="top" wrapText="1"/>
    </xf>
    <xf numFmtId="4" fontId="5" fillId="2" borderId="9" xfId="1" applyNumberFormat="1" applyFont="1" applyFill="1" applyBorder="1"/>
    <xf numFmtId="3" fontId="0" fillId="0" borderId="0" xfId="0" applyNumberFormat="1" applyAlignment="1">
      <alignment horizontal="left" vertical="top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3" fontId="6" fillId="0" borderId="0" xfId="0" applyNumberFormat="1" applyFont="1"/>
    <xf numFmtId="3" fontId="0" fillId="0" borderId="0" xfId="0" applyNumberFormat="1"/>
    <xf numFmtId="3" fontId="1" fillId="2" borderId="6" xfId="0" applyNumberFormat="1" applyFont="1" applyFill="1" applyBorder="1" applyAlignment="1">
      <alignment wrapText="1"/>
    </xf>
    <xf numFmtId="3" fontId="0" fillId="0" borderId="13" xfId="0" applyNumberFormat="1" applyBorder="1" applyAlignment="1">
      <alignment horizontal="right" vertical="top"/>
    </xf>
    <xf numFmtId="3" fontId="0" fillId="4" borderId="0" xfId="0" applyNumberFormat="1" applyFill="1" applyAlignment="1">
      <alignment horizontal="left" vertical="top"/>
    </xf>
    <xf numFmtId="3" fontId="0" fillId="5" borderId="0" xfId="0" applyNumberFormat="1" applyFill="1" applyAlignment="1">
      <alignment horizontal="left" vertical="top"/>
    </xf>
    <xf numFmtId="3" fontId="0" fillId="0" borderId="0" xfId="0" applyNumberFormat="1" applyAlignment="1">
      <alignment horizontal="right" vertical="top"/>
    </xf>
    <xf numFmtId="3" fontId="6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1" fillId="2" borderId="6" xfId="0" applyNumberFormat="1" applyFont="1" applyFill="1" applyBorder="1" applyAlignment="1">
      <alignment horizontal="right" wrapText="1"/>
    </xf>
    <xf numFmtId="3" fontId="0" fillId="4" borderId="0" xfId="0" applyNumberFormat="1" applyFill="1" applyAlignment="1">
      <alignment horizontal="right" vertical="top"/>
    </xf>
    <xf numFmtId="3" fontId="0" fillId="5" borderId="0" xfId="0" applyNumberFormat="1" applyFill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0" fontId="7" fillId="2" borderId="9" xfId="0" applyFont="1" applyFill="1" applyBorder="1" applyAlignment="1">
      <alignment horizontal="left" vertical="top" wrapText="1"/>
    </xf>
    <xf numFmtId="3" fontId="1" fillId="2" borderId="15" xfId="0" applyNumberFormat="1" applyFont="1" applyFill="1" applyBorder="1" applyAlignment="1">
      <alignment horizontal="right" wrapText="1"/>
    </xf>
    <xf numFmtId="3" fontId="0" fillId="0" borderId="16" xfId="0" applyNumberFormat="1" applyBorder="1" applyAlignment="1">
      <alignment horizontal="right" vertical="top"/>
    </xf>
    <xf numFmtId="3" fontId="0" fillId="0" borderId="17" xfId="0" applyNumberFormat="1" applyBorder="1" applyAlignment="1">
      <alignment horizontal="right" vertical="top"/>
    </xf>
    <xf numFmtId="3" fontId="0" fillId="0" borderId="17" xfId="0" applyNumberFormat="1" applyBorder="1" applyAlignment="1">
      <alignment horizontal="right"/>
    </xf>
    <xf numFmtId="3" fontId="0" fillId="4" borderId="17" xfId="0" applyNumberFormat="1" applyFill="1" applyBorder="1" applyAlignment="1">
      <alignment horizontal="right" vertical="top"/>
    </xf>
    <xf numFmtId="3" fontId="0" fillId="5" borderId="17" xfId="0" applyNumberFormat="1" applyFill="1" applyBorder="1" applyAlignment="1">
      <alignment horizontal="right" vertical="top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left" vertical="top"/>
    </xf>
    <xf numFmtId="3" fontId="1" fillId="0" borderId="18" xfId="0" applyNumberFormat="1" applyFont="1" applyBorder="1" applyAlignment="1">
      <alignment horizontal="right" vertical="top"/>
    </xf>
    <xf numFmtId="0" fontId="0" fillId="6" borderId="8" xfId="0" applyFill="1" applyBorder="1"/>
    <xf numFmtId="0" fontId="3" fillId="6" borderId="0" xfId="0" applyFont="1" applyFill="1"/>
    <xf numFmtId="0" fontId="0" fillId="6" borderId="0" xfId="0" applyFill="1" applyAlignment="1">
      <alignment horizontal="center" vertical="top" wrapText="1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vertical="top"/>
    </xf>
    <xf numFmtId="3" fontId="0" fillId="6" borderId="0" xfId="0" applyNumberFormat="1" applyFill="1" applyAlignment="1">
      <alignment horizontal="center" vertical="top"/>
    </xf>
    <xf numFmtId="3" fontId="0" fillId="6" borderId="0" xfId="0" applyNumberFormat="1" applyFill="1" applyAlignment="1">
      <alignment horizontal="right" vertical="top"/>
    </xf>
    <xf numFmtId="3" fontId="0" fillId="6" borderId="0" xfId="0" applyNumberFormat="1" applyFill="1" applyAlignment="1">
      <alignment horizontal="left" vertical="top"/>
    </xf>
    <xf numFmtId="3" fontId="0" fillId="6" borderId="17" xfId="0" applyNumberFormat="1" applyFill="1" applyBorder="1" applyAlignment="1">
      <alignment horizontal="right" vertical="top"/>
    </xf>
    <xf numFmtId="0" fontId="0" fillId="6" borderId="9" xfId="0" applyFill="1" applyBorder="1" applyAlignment="1">
      <alignment horizontal="left" vertical="top" wrapText="1"/>
    </xf>
    <xf numFmtId="0" fontId="0" fillId="6" borderId="0" xfId="0" applyFill="1"/>
    <xf numFmtId="0" fontId="0" fillId="6" borderId="8" xfId="0" applyFill="1" applyBorder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3" borderId="8" xfId="0" applyFill="1" applyBorder="1"/>
    <xf numFmtId="0" fontId="0" fillId="3" borderId="0" xfId="0" applyFill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3" fontId="0" fillId="3" borderId="0" xfId="0" applyNumberFormat="1" applyFill="1" applyAlignment="1">
      <alignment horizontal="center" vertical="top"/>
    </xf>
    <xf numFmtId="3" fontId="0" fillId="3" borderId="0" xfId="0" applyNumberFormat="1" applyFill="1" applyAlignment="1">
      <alignment horizontal="right" vertical="top"/>
    </xf>
    <xf numFmtId="3" fontId="0" fillId="3" borderId="0" xfId="0" applyNumberFormat="1" applyFill="1" applyAlignment="1">
      <alignment horizontal="left" vertical="top"/>
    </xf>
    <xf numFmtId="3" fontId="0" fillId="3" borderId="17" xfId="0" applyNumberFormat="1" applyFill="1" applyBorder="1" applyAlignment="1">
      <alignment horizontal="right" vertical="top"/>
    </xf>
    <xf numFmtId="0" fontId="0" fillId="3" borderId="9" xfId="0" applyFill="1" applyBorder="1" applyAlignment="1">
      <alignment horizontal="left" vertical="top" wrapText="1"/>
    </xf>
    <xf numFmtId="3" fontId="0" fillId="7" borderId="0" xfId="0" applyNumberFormat="1" applyFill="1" applyAlignment="1">
      <alignment horizontal="center" vertical="top"/>
    </xf>
    <xf numFmtId="0" fontId="0" fillId="7" borderId="0" xfId="0" applyFill="1"/>
    <xf numFmtId="3" fontId="0" fillId="8" borderId="0" xfId="0" applyNumberFormat="1" applyFill="1" applyAlignment="1">
      <alignment horizontal="center" vertical="top"/>
    </xf>
    <xf numFmtId="3" fontId="0" fillId="8" borderId="0" xfId="0" applyNumberFormat="1" applyFill="1" applyAlignment="1">
      <alignment horizontal="center"/>
    </xf>
    <xf numFmtId="0" fontId="0" fillId="9" borderId="0" xfId="0" applyFill="1" applyAlignment="1">
      <alignment horizontal="center" vertical="top"/>
    </xf>
    <xf numFmtId="0" fontId="0" fillId="9" borderId="0" xfId="0" applyFill="1"/>
    <xf numFmtId="3" fontId="3" fillId="0" borderId="0" xfId="0" applyNumberFormat="1" applyFont="1" applyAlignment="1">
      <alignment horizontal="center" vertical="top"/>
    </xf>
    <xf numFmtId="3" fontId="0" fillId="10" borderId="0" xfId="0" applyNumberFormat="1" applyFill="1" applyAlignment="1">
      <alignment horizontal="center" vertical="top"/>
    </xf>
    <xf numFmtId="3" fontId="3" fillId="0" borderId="0" xfId="0" applyNumberFormat="1" applyFont="1" applyAlignment="1">
      <alignment horizontal="right"/>
    </xf>
    <xf numFmtId="3" fontId="0" fillId="11" borderId="17" xfId="0" applyNumberFormat="1" applyFill="1" applyBorder="1" applyAlignment="1">
      <alignment horizontal="right" vertical="top"/>
    </xf>
    <xf numFmtId="3" fontId="0" fillId="10" borderId="17" xfId="0" applyNumberFormat="1" applyFill="1" applyBorder="1" applyAlignment="1">
      <alignment horizontal="right" vertical="top"/>
    </xf>
    <xf numFmtId="3" fontId="1" fillId="2" borderId="15" xfId="0" applyNumberFormat="1" applyFont="1" applyFill="1" applyBorder="1" applyAlignment="1">
      <alignment horizontal="center" wrapText="1"/>
    </xf>
    <xf numFmtId="0" fontId="10" fillId="0" borderId="9" xfId="0" applyFont="1" applyBorder="1" applyAlignment="1">
      <alignment horizontal="left" vertical="top" wrapText="1"/>
    </xf>
    <xf numFmtId="0" fontId="9" fillId="0" borderId="0" xfId="0" applyFont="1"/>
    <xf numFmtId="0" fontId="9" fillId="3" borderId="0" xfId="0" applyFont="1" applyFill="1"/>
    <xf numFmtId="3" fontId="9" fillId="0" borderId="0" xfId="0" applyNumberFormat="1" applyFont="1" applyAlignment="1">
      <alignment horizontal="right" vertical="top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F709C-8EE2-47C5-B51D-81952174EA75}">
  <sheetPr>
    <pageSetUpPr fitToPage="1"/>
  </sheetPr>
  <dimension ref="A1:N95"/>
  <sheetViews>
    <sheetView zoomScale="80" zoomScaleNormal="80" workbookViewId="0">
      <pane ySplit="9" topLeftCell="A10" activePane="bottomLeft" state="frozen"/>
      <selection pane="bottomLeft" activeCell="M10" sqref="M10"/>
    </sheetView>
  </sheetViews>
  <sheetFormatPr defaultRowHeight="15"/>
  <cols>
    <col min="1" max="1" width="36.85546875" customWidth="1"/>
    <col min="2" max="2" width="40.42578125" customWidth="1"/>
    <col min="3" max="3" width="21.28515625" style="21" customWidth="1"/>
    <col min="4" max="4" width="32" style="21" customWidth="1"/>
    <col min="5" max="5" width="11.140625" customWidth="1"/>
    <col min="6" max="6" width="12.42578125" customWidth="1"/>
    <col min="7" max="8" width="14.5703125" customWidth="1"/>
    <col min="9" max="9" width="19.140625" style="68" customWidth="1"/>
    <col min="10" max="10" width="15.42578125" style="68" customWidth="1"/>
    <col min="11" max="11" width="15.42578125" style="61" customWidth="1"/>
    <col min="12" max="12" width="15.42578125" style="68" customWidth="1"/>
    <col min="13" max="13" width="30.140625" customWidth="1"/>
  </cols>
  <sheetData>
    <row r="1" spans="1:14">
      <c r="A1" s="2" t="s">
        <v>0</v>
      </c>
      <c r="B1" s="2"/>
      <c r="C1" s="53"/>
    </row>
    <row r="2" spans="1:14">
      <c r="A2" s="12" t="s">
        <v>1</v>
      </c>
      <c r="B2" s="3"/>
      <c r="C2" s="54"/>
    </row>
    <row r="3" spans="1:14">
      <c r="A3" s="1" t="s">
        <v>2</v>
      </c>
      <c r="B3" s="3"/>
      <c r="C3" s="54"/>
    </row>
    <row r="4" spans="1:14">
      <c r="A4" s="13" t="s">
        <v>3</v>
      </c>
      <c r="B4" s="3"/>
      <c r="C4" s="54"/>
    </row>
    <row r="5" spans="1:14">
      <c r="A5" s="1"/>
      <c r="B5" s="3"/>
      <c r="C5" s="54"/>
    </row>
    <row r="6" spans="1:14">
      <c r="A6" s="13" t="s">
        <v>4</v>
      </c>
      <c r="B6" s="3"/>
      <c r="C6" s="54"/>
    </row>
    <row r="7" spans="1:14">
      <c r="A7" s="1"/>
      <c r="G7" t="s">
        <v>5</v>
      </c>
    </row>
    <row r="8" spans="1:14" ht="15.75" thickBot="1"/>
    <row r="9" spans="1:14" ht="60">
      <c r="A9" s="4" t="s">
        <v>6</v>
      </c>
      <c r="B9" s="5" t="s">
        <v>7</v>
      </c>
      <c r="C9" s="5" t="s">
        <v>8</v>
      </c>
      <c r="D9" s="22" t="s">
        <v>9</v>
      </c>
      <c r="E9" s="15" t="s">
        <v>10</v>
      </c>
      <c r="F9" s="15" t="s">
        <v>11</v>
      </c>
      <c r="G9" s="14" t="s">
        <v>12</v>
      </c>
      <c r="H9" s="22" t="s">
        <v>13</v>
      </c>
      <c r="I9" s="69" t="s">
        <v>14</v>
      </c>
      <c r="J9" s="69" t="s">
        <v>15</v>
      </c>
      <c r="K9" s="62" t="s">
        <v>16</v>
      </c>
      <c r="L9" s="74" t="s">
        <v>17</v>
      </c>
      <c r="M9" s="16" t="s">
        <v>18</v>
      </c>
      <c r="N9" s="3"/>
    </row>
    <row r="10" spans="1:14">
      <c r="A10" s="28" t="s">
        <v>19</v>
      </c>
      <c r="B10" s="29" t="s">
        <v>20</v>
      </c>
      <c r="C10" s="31" t="s">
        <v>21</v>
      </c>
      <c r="D10" s="31" t="s">
        <v>22</v>
      </c>
      <c r="E10" s="30" t="s">
        <v>23</v>
      </c>
      <c r="F10" s="30"/>
      <c r="G10" s="46">
        <v>133449</v>
      </c>
      <c r="H10" s="47">
        <v>11850</v>
      </c>
      <c r="I10" s="67">
        <v>19700000</v>
      </c>
      <c r="J10" s="63">
        <f>I10*0.06</f>
        <v>1182000</v>
      </c>
      <c r="K10" s="63">
        <f>H10*5.19*12</f>
        <v>738018.00000000012</v>
      </c>
      <c r="L10" s="75">
        <f>J10+K10</f>
        <v>1920018</v>
      </c>
      <c r="M10" s="32" t="s">
        <v>24</v>
      </c>
    </row>
    <row r="11" spans="1:14">
      <c r="A11" s="6" t="s">
        <v>25</v>
      </c>
      <c r="B11" s="7" t="s">
        <v>26</v>
      </c>
      <c r="C11" s="23" t="s">
        <v>27</v>
      </c>
      <c r="D11" s="23" t="s">
        <v>28</v>
      </c>
      <c r="E11" s="19"/>
      <c r="F11" s="19" t="s">
        <v>23</v>
      </c>
      <c r="G11" s="47">
        <v>27547.29</v>
      </c>
      <c r="H11" s="47"/>
      <c r="I11" s="66"/>
      <c r="J11" s="66"/>
      <c r="K11" s="52"/>
      <c r="L11" s="76">
        <f>G11*12</f>
        <v>330567.48</v>
      </c>
      <c r="M11" s="10"/>
    </row>
    <row r="12" spans="1:14">
      <c r="A12" s="6" t="s">
        <v>29</v>
      </c>
      <c r="B12" s="7" t="s">
        <v>30</v>
      </c>
      <c r="C12" s="23" t="s">
        <v>31</v>
      </c>
      <c r="D12" s="23" t="s">
        <v>28</v>
      </c>
      <c r="E12" s="19"/>
      <c r="F12" s="19" t="s">
        <v>23</v>
      </c>
      <c r="G12" s="47">
        <v>24547.29</v>
      </c>
      <c r="H12" s="47"/>
      <c r="I12" s="66"/>
      <c r="J12" s="66"/>
      <c r="K12" s="52"/>
      <c r="L12" s="76"/>
      <c r="M12" s="10"/>
    </row>
    <row r="13" spans="1:14">
      <c r="A13" s="6" t="s">
        <v>32</v>
      </c>
      <c r="B13" s="7" t="s">
        <v>33</v>
      </c>
      <c r="C13" s="23" t="s">
        <v>34</v>
      </c>
      <c r="D13" s="23" t="s">
        <v>28</v>
      </c>
      <c r="E13" s="19"/>
      <c r="F13" s="19" t="s">
        <v>23</v>
      </c>
      <c r="G13" s="47">
        <v>21876.720000000001</v>
      </c>
      <c r="H13" s="47"/>
      <c r="I13" s="66"/>
      <c r="J13" s="66"/>
      <c r="K13" s="52"/>
      <c r="L13" s="76"/>
      <c r="M13" s="10"/>
    </row>
    <row r="14" spans="1:14">
      <c r="A14" s="33" t="s">
        <v>35</v>
      </c>
      <c r="B14" t="s">
        <v>36</v>
      </c>
      <c r="C14" s="23" t="s">
        <v>37</v>
      </c>
      <c r="D14" s="21" t="s">
        <v>38</v>
      </c>
      <c r="E14" s="19"/>
      <c r="F14" s="59" t="s">
        <v>23</v>
      </c>
      <c r="G14" s="47">
        <v>56418.42</v>
      </c>
      <c r="H14" s="47"/>
      <c r="I14" s="66"/>
      <c r="J14" s="66"/>
      <c r="K14" s="52"/>
      <c r="L14" s="76"/>
      <c r="M14" s="98" t="s">
        <v>39</v>
      </c>
    </row>
    <row r="15" spans="1:14">
      <c r="A15" s="33" t="s">
        <v>40</v>
      </c>
      <c r="B15" t="s">
        <v>41</v>
      </c>
      <c r="C15" s="23" t="s">
        <v>37</v>
      </c>
      <c r="D15" s="21" t="s">
        <v>42</v>
      </c>
      <c r="E15" s="19"/>
      <c r="F15" s="19" t="s">
        <v>23</v>
      </c>
      <c r="G15" s="47">
        <v>19858</v>
      </c>
      <c r="H15" s="47"/>
      <c r="I15" s="66"/>
      <c r="J15" s="66"/>
      <c r="K15" s="52"/>
      <c r="L15" s="76"/>
      <c r="M15" s="10" t="s">
        <v>43</v>
      </c>
    </row>
    <row r="16" spans="1:14">
      <c r="A16" s="33" t="s">
        <v>40</v>
      </c>
      <c r="B16" t="s">
        <v>44</v>
      </c>
      <c r="C16" s="23" t="s">
        <v>45</v>
      </c>
      <c r="D16" s="21" t="s">
        <v>42</v>
      </c>
      <c r="E16" s="19"/>
      <c r="F16" s="19" t="s">
        <v>23</v>
      </c>
      <c r="G16" s="47">
        <v>10608</v>
      </c>
      <c r="H16" s="47"/>
      <c r="I16" s="66"/>
      <c r="J16" s="66"/>
      <c r="K16" s="52"/>
      <c r="L16" s="76"/>
      <c r="M16" s="10" t="s">
        <v>43</v>
      </c>
    </row>
    <row r="17" spans="1:13">
      <c r="A17" s="33" t="s">
        <v>46</v>
      </c>
      <c r="B17" t="s">
        <v>47</v>
      </c>
      <c r="C17" s="23" t="s">
        <v>48</v>
      </c>
      <c r="D17" s="21" t="s">
        <v>42</v>
      </c>
      <c r="E17" s="19"/>
      <c r="F17" s="19" t="s">
        <v>23</v>
      </c>
      <c r="G17" s="47">
        <v>18335</v>
      </c>
      <c r="H17" s="47"/>
      <c r="I17" s="66"/>
      <c r="J17" s="66"/>
      <c r="K17" s="52"/>
      <c r="L17" s="76"/>
      <c r="M17" s="10" t="s">
        <v>43</v>
      </c>
    </row>
    <row r="18" spans="1:13">
      <c r="A18" s="33" t="s">
        <v>49</v>
      </c>
      <c r="B18" t="s">
        <v>50</v>
      </c>
      <c r="C18" s="57" t="s">
        <v>51</v>
      </c>
      <c r="D18" s="21" t="s">
        <v>38</v>
      </c>
      <c r="E18" s="19"/>
      <c r="F18" s="19" t="s">
        <v>23</v>
      </c>
      <c r="G18" s="47">
        <v>32881.120000000003</v>
      </c>
      <c r="H18" s="47"/>
      <c r="I18" s="66"/>
      <c r="J18" s="66"/>
      <c r="K18" s="52"/>
      <c r="L18" s="76"/>
      <c r="M18" s="10" t="s">
        <v>43</v>
      </c>
    </row>
    <row r="19" spans="1:13">
      <c r="A19" s="33" t="s">
        <v>52</v>
      </c>
      <c r="B19" t="s">
        <v>50</v>
      </c>
      <c r="C19" s="58" t="s">
        <v>53</v>
      </c>
      <c r="D19" s="21" t="s">
        <v>42</v>
      </c>
      <c r="E19" s="19"/>
      <c r="F19" s="19" t="s">
        <v>23</v>
      </c>
      <c r="G19" s="47">
        <v>28055.96</v>
      </c>
      <c r="H19" s="47"/>
      <c r="I19" s="66"/>
      <c r="J19" s="66"/>
      <c r="K19" s="52"/>
      <c r="L19" s="76"/>
      <c r="M19" s="98" t="s">
        <v>54</v>
      </c>
    </row>
    <row r="20" spans="1:13">
      <c r="A20" s="33" t="s">
        <v>55</v>
      </c>
      <c r="B20" t="s">
        <v>56</v>
      </c>
      <c r="C20" s="23" t="s">
        <v>57</v>
      </c>
      <c r="D20" s="21" t="s">
        <v>58</v>
      </c>
      <c r="E20" s="19"/>
      <c r="F20" s="19" t="s">
        <v>23</v>
      </c>
      <c r="G20" s="47">
        <v>26268.82</v>
      </c>
      <c r="H20" s="47"/>
      <c r="I20" s="66"/>
      <c r="J20" s="66"/>
      <c r="K20" s="52"/>
      <c r="L20" s="76"/>
      <c r="M20" s="10"/>
    </row>
    <row r="21" spans="1:13">
      <c r="A21" s="6" t="s">
        <v>59</v>
      </c>
      <c r="B21" s="7" t="s">
        <v>60</v>
      </c>
      <c r="C21" s="23" t="s">
        <v>61</v>
      </c>
      <c r="D21" s="23" t="s">
        <v>62</v>
      </c>
      <c r="E21" s="19"/>
      <c r="F21" s="19" t="s">
        <v>23</v>
      </c>
      <c r="G21" s="47">
        <v>13796.34</v>
      </c>
      <c r="H21" s="47"/>
      <c r="I21" s="66"/>
      <c r="J21" s="66"/>
      <c r="K21" s="52"/>
      <c r="L21" s="76"/>
      <c r="M21" s="10"/>
    </row>
    <row r="22" spans="1:13">
      <c r="A22" s="33" t="s">
        <v>63</v>
      </c>
      <c r="B22" s="34" t="s">
        <v>64</v>
      </c>
      <c r="C22" s="23" t="s">
        <v>65</v>
      </c>
      <c r="D22" s="21" t="s">
        <v>66</v>
      </c>
      <c r="E22" s="19"/>
      <c r="F22" s="19" t="s">
        <v>23</v>
      </c>
      <c r="G22" s="47">
        <v>9774.57</v>
      </c>
      <c r="H22" s="47"/>
      <c r="I22" s="66"/>
      <c r="J22" s="66"/>
      <c r="K22" s="52"/>
      <c r="L22" s="76"/>
      <c r="M22" s="10"/>
    </row>
    <row r="23" spans="1:13">
      <c r="A23" s="33" t="s">
        <v>67</v>
      </c>
      <c r="B23" t="s">
        <v>68</v>
      </c>
      <c r="C23" s="23" t="s">
        <v>69</v>
      </c>
      <c r="D23" s="21" t="s">
        <v>70</v>
      </c>
      <c r="E23" s="19"/>
      <c r="F23" s="19" t="s">
        <v>23</v>
      </c>
      <c r="G23" s="47">
        <v>52616.28</v>
      </c>
      <c r="H23" s="47"/>
      <c r="I23" s="66"/>
      <c r="J23" s="66"/>
      <c r="K23" s="52"/>
      <c r="L23" s="76"/>
      <c r="M23" s="10" t="s">
        <v>71</v>
      </c>
    </row>
    <row r="24" spans="1:13">
      <c r="A24" s="33" t="s">
        <v>72</v>
      </c>
      <c r="B24" t="s">
        <v>64</v>
      </c>
      <c r="C24" s="23" t="s">
        <v>65</v>
      </c>
      <c r="D24" s="21" t="s">
        <v>73</v>
      </c>
      <c r="E24" s="19"/>
      <c r="F24" s="19" t="s">
        <v>23</v>
      </c>
      <c r="G24" s="47">
        <v>5688.24</v>
      </c>
      <c r="H24" s="47"/>
      <c r="I24" s="66"/>
      <c r="J24" s="66"/>
      <c r="K24" s="52"/>
      <c r="L24" s="76"/>
      <c r="M24" s="10"/>
    </row>
    <row r="25" spans="1:13" s="95" customFormat="1">
      <c r="A25" s="85" t="s">
        <v>74</v>
      </c>
      <c r="B25" s="86" t="s">
        <v>64</v>
      </c>
      <c r="C25" s="87" t="s">
        <v>65</v>
      </c>
      <c r="D25" s="88" t="s">
        <v>75</v>
      </c>
      <c r="E25" s="89"/>
      <c r="F25" s="89" t="s">
        <v>23</v>
      </c>
      <c r="G25" s="90">
        <v>15113.89</v>
      </c>
      <c r="H25" s="90"/>
      <c r="I25" s="91"/>
      <c r="J25" s="91"/>
      <c r="K25" s="92"/>
      <c r="L25" s="93"/>
      <c r="M25" s="94"/>
    </row>
    <row r="26" spans="1:13" s="95" customFormat="1">
      <c r="A26" s="85" t="s">
        <v>76</v>
      </c>
      <c r="B26" s="86" t="s">
        <v>64</v>
      </c>
      <c r="C26" s="87" t="s">
        <v>65</v>
      </c>
      <c r="D26" s="88" t="s">
        <v>75</v>
      </c>
      <c r="E26" s="89"/>
      <c r="F26" s="89" t="s">
        <v>23</v>
      </c>
      <c r="G26" s="90">
        <v>3400</v>
      </c>
      <c r="H26" s="90"/>
      <c r="I26" s="91"/>
      <c r="J26" s="91"/>
      <c r="K26" s="92"/>
      <c r="L26" s="93"/>
      <c r="M26" s="94"/>
    </row>
    <row r="27" spans="1:13" s="3" customFormat="1">
      <c r="A27" s="99" t="s">
        <v>77</v>
      </c>
      <c r="B27" s="3" t="s">
        <v>78</v>
      </c>
      <c r="C27" s="100" t="s">
        <v>79</v>
      </c>
      <c r="D27" s="54" t="s">
        <v>75</v>
      </c>
      <c r="E27" s="101"/>
      <c r="F27" s="101" t="s">
        <v>23</v>
      </c>
      <c r="G27" s="102">
        <v>11046.98</v>
      </c>
      <c r="H27" s="102"/>
      <c r="I27" s="103"/>
      <c r="J27" s="103"/>
      <c r="K27" s="104"/>
      <c r="L27" s="105"/>
      <c r="M27" s="106" t="s">
        <v>80</v>
      </c>
    </row>
    <row r="28" spans="1:13" s="95" customFormat="1" ht="15" customHeight="1">
      <c r="A28" s="96" t="s">
        <v>81</v>
      </c>
      <c r="B28" s="97" t="s">
        <v>82</v>
      </c>
      <c r="C28" s="87" t="s">
        <v>83</v>
      </c>
      <c r="D28" s="87" t="s">
        <v>75</v>
      </c>
      <c r="E28" s="89" t="s">
        <v>23</v>
      </c>
      <c r="F28" s="89"/>
      <c r="G28" s="90">
        <v>2137.65</v>
      </c>
      <c r="H28" s="90"/>
      <c r="I28" s="91"/>
      <c r="J28" s="91"/>
      <c r="K28" s="92"/>
      <c r="L28" s="93">
        <f>G28*12</f>
        <v>25651.800000000003</v>
      </c>
      <c r="M28" s="94" t="s">
        <v>84</v>
      </c>
    </row>
    <row r="29" spans="1:13" s="95" customFormat="1" ht="15" customHeight="1">
      <c r="A29" s="85" t="s">
        <v>85</v>
      </c>
      <c r="B29" s="95" t="s">
        <v>86</v>
      </c>
      <c r="C29" s="87" t="s">
        <v>87</v>
      </c>
      <c r="D29" s="88" t="s">
        <v>88</v>
      </c>
      <c r="E29" s="89"/>
      <c r="F29" s="89" t="s">
        <v>23</v>
      </c>
      <c r="G29" s="90">
        <v>20231.259999999998</v>
      </c>
      <c r="H29" s="90"/>
      <c r="I29" s="91"/>
      <c r="J29" s="91"/>
      <c r="K29" s="92"/>
      <c r="L29" s="93"/>
      <c r="M29" s="94"/>
    </row>
    <row r="30" spans="1:13" s="3" customFormat="1">
      <c r="A30" s="99" t="s">
        <v>89</v>
      </c>
      <c r="B30" s="3" t="s">
        <v>90</v>
      </c>
      <c r="C30" s="100" t="s">
        <v>65</v>
      </c>
      <c r="D30" s="54" t="s">
        <v>91</v>
      </c>
      <c r="E30" s="101"/>
      <c r="F30" s="101" t="s">
        <v>23</v>
      </c>
      <c r="G30" s="102">
        <v>3435.24</v>
      </c>
      <c r="H30" s="102"/>
      <c r="I30" s="103"/>
      <c r="J30" s="103"/>
      <c r="K30" s="104"/>
      <c r="L30" s="105"/>
      <c r="M30" s="106" t="s">
        <v>80</v>
      </c>
    </row>
    <row r="31" spans="1:13">
      <c r="A31" s="33" t="s">
        <v>92</v>
      </c>
      <c r="B31" t="s">
        <v>93</v>
      </c>
      <c r="C31" s="23" t="s">
        <v>94</v>
      </c>
      <c r="D31" s="21" t="s">
        <v>95</v>
      </c>
      <c r="E31" s="19" t="s">
        <v>23</v>
      </c>
      <c r="F31" s="19"/>
      <c r="G31" s="47">
        <v>7682.47</v>
      </c>
      <c r="H31" s="47"/>
      <c r="I31" s="66"/>
      <c r="J31" s="66"/>
      <c r="K31" s="52"/>
      <c r="L31" s="76">
        <f>G31*12</f>
        <v>92189.64</v>
      </c>
      <c r="M31" s="10" t="s">
        <v>96</v>
      </c>
    </row>
    <row r="32" spans="1:13">
      <c r="A32" s="33" t="s">
        <v>97</v>
      </c>
      <c r="B32" t="s">
        <v>98</v>
      </c>
      <c r="C32" s="23" t="s">
        <v>99</v>
      </c>
      <c r="D32" s="21" t="s">
        <v>95</v>
      </c>
      <c r="E32" s="19" t="s">
        <v>23</v>
      </c>
      <c r="F32" s="19"/>
      <c r="G32" s="47">
        <v>2629.33</v>
      </c>
      <c r="H32" s="47">
        <v>169</v>
      </c>
      <c r="I32" s="66">
        <f>1990*H32</f>
        <v>336310</v>
      </c>
      <c r="J32" s="66">
        <f>I32*0.06</f>
        <v>20178.599999999999</v>
      </c>
      <c r="K32" s="66">
        <f>H32*5.19*12</f>
        <v>10525.32</v>
      </c>
      <c r="L32" s="76">
        <f>J32+K32</f>
        <v>30703.919999999998</v>
      </c>
      <c r="M32" s="10"/>
    </row>
    <row r="33" spans="1:13">
      <c r="A33" s="35" t="s">
        <v>100</v>
      </c>
      <c r="B33" t="s">
        <v>64</v>
      </c>
      <c r="C33" s="23" t="s">
        <v>65</v>
      </c>
      <c r="D33" s="21" t="s">
        <v>95</v>
      </c>
      <c r="E33" s="19"/>
      <c r="F33" s="19" t="s">
        <v>23</v>
      </c>
      <c r="G33" s="47">
        <v>2526.69</v>
      </c>
      <c r="H33" s="47"/>
      <c r="I33" s="66"/>
      <c r="J33" s="66"/>
      <c r="K33" s="66"/>
      <c r="L33" s="76"/>
      <c r="M33" s="10"/>
    </row>
    <row r="34" spans="1:13">
      <c r="A34" s="33" t="s">
        <v>101</v>
      </c>
      <c r="B34" t="s">
        <v>102</v>
      </c>
      <c r="C34" s="23" t="s">
        <v>103</v>
      </c>
      <c r="D34" s="21" t="s">
        <v>104</v>
      </c>
      <c r="E34" s="19" t="s">
        <v>23</v>
      </c>
      <c r="F34" s="19"/>
      <c r="G34" s="47">
        <v>871.67</v>
      </c>
      <c r="H34" s="47">
        <v>54</v>
      </c>
      <c r="I34" s="66">
        <f>2347*H34</f>
        <v>126738</v>
      </c>
      <c r="J34" s="66">
        <f t="shared" ref="J34:J39" si="0">I34*0.06</f>
        <v>7604.28</v>
      </c>
      <c r="K34" s="66">
        <f t="shared" ref="K34:K39" si="1">H34*5.19*12</f>
        <v>3363.1200000000008</v>
      </c>
      <c r="L34" s="76">
        <f t="shared" ref="L34:L39" si="2">J34+K34</f>
        <v>10967.400000000001</v>
      </c>
      <c r="M34" s="50"/>
    </row>
    <row r="35" spans="1:13">
      <c r="A35" s="33" t="s">
        <v>105</v>
      </c>
      <c r="B35" t="s">
        <v>106</v>
      </c>
      <c r="C35" s="23" t="s">
        <v>107</v>
      </c>
      <c r="D35" s="21" t="s">
        <v>104</v>
      </c>
      <c r="E35" s="19" t="s">
        <v>23</v>
      </c>
      <c r="F35" s="19"/>
      <c r="G35" s="47">
        <v>540.75</v>
      </c>
      <c r="H35" s="47">
        <v>37</v>
      </c>
      <c r="I35" s="66">
        <f>2471*H35</f>
        <v>91427</v>
      </c>
      <c r="J35" s="66">
        <f t="shared" si="0"/>
        <v>5485.62</v>
      </c>
      <c r="K35" s="66">
        <f t="shared" si="1"/>
        <v>2304.36</v>
      </c>
      <c r="L35" s="76">
        <f t="shared" si="2"/>
        <v>7789.98</v>
      </c>
      <c r="M35" s="50"/>
    </row>
    <row r="36" spans="1:13">
      <c r="A36" s="35" t="s">
        <v>108</v>
      </c>
      <c r="B36" t="s">
        <v>109</v>
      </c>
      <c r="C36" s="23" t="s">
        <v>110</v>
      </c>
      <c r="D36" s="21" t="s">
        <v>104</v>
      </c>
      <c r="E36" s="19" t="s">
        <v>23</v>
      </c>
      <c r="F36" s="19"/>
      <c r="G36" s="47">
        <v>513</v>
      </c>
      <c r="H36" s="47">
        <v>35</v>
      </c>
      <c r="I36" s="66">
        <f>4800*H36</f>
        <v>168000</v>
      </c>
      <c r="J36" s="66">
        <f t="shared" si="0"/>
        <v>10080</v>
      </c>
      <c r="K36" s="66">
        <f t="shared" si="1"/>
        <v>2179.8000000000002</v>
      </c>
      <c r="L36" s="76">
        <f t="shared" si="2"/>
        <v>12259.8</v>
      </c>
      <c r="M36" s="50"/>
    </row>
    <row r="37" spans="1:13">
      <c r="A37" s="33" t="s">
        <v>111</v>
      </c>
      <c r="B37" t="s">
        <v>112</v>
      </c>
      <c r="C37" s="23" t="s">
        <v>113</v>
      </c>
      <c r="D37" s="21" t="s">
        <v>104</v>
      </c>
      <c r="E37" s="19" t="s">
        <v>23</v>
      </c>
      <c r="F37" s="19"/>
      <c r="G37" s="47">
        <v>489.75</v>
      </c>
      <c r="H37" s="47">
        <v>20</v>
      </c>
      <c r="I37" s="66">
        <f>5500*H37</f>
        <v>110000</v>
      </c>
      <c r="J37" s="66">
        <f t="shared" si="0"/>
        <v>6600</v>
      </c>
      <c r="K37" s="66">
        <f t="shared" si="1"/>
        <v>1245.6000000000001</v>
      </c>
      <c r="L37" s="76">
        <f t="shared" si="2"/>
        <v>7845.6</v>
      </c>
      <c r="M37" s="51" t="s">
        <v>114</v>
      </c>
    </row>
    <row r="38" spans="1:13">
      <c r="A38" s="33" t="s">
        <v>115</v>
      </c>
      <c r="B38" t="s">
        <v>116</v>
      </c>
      <c r="C38" s="23" t="s">
        <v>117</v>
      </c>
      <c r="D38" s="21" t="s">
        <v>104</v>
      </c>
      <c r="E38" s="19" t="s">
        <v>23</v>
      </c>
      <c r="F38" s="19"/>
      <c r="G38" s="47">
        <v>248.5</v>
      </c>
      <c r="H38" s="47">
        <v>20</v>
      </c>
      <c r="I38" s="66">
        <f>1420*H38</f>
        <v>28400</v>
      </c>
      <c r="J38" s="66">
        <f t="shared" si="0"/>
        <v>1704</v>
      </c>
      <c r="K38" s="66">
        <f t="shared" si="1"/>
        <v>1245.6000000000001</v>
      </c>
      <c r="L38" s="76">
        <f t="shared" si="2"/>
        <v>2949.6000000000004</v>
      </c>
      <c r="M38" s="51" t="s">
        <v>118</v>
      </c>
    </row>
    <row r="39" spans="1:13">
      <c r="A39" s="33" t="s">
        <v>119</v>
      </c>
      <c r="B39" t="s">
        <v>120</v>
      </c>
      <c r="C39" s="23" t="s">
        <v>121</v>
      </c>
      <c r="D39" s="21" t="s">
        <v>104</v>
      </c>
      <c r="E39" s="19" t="s">
        <v>23</v>
      </c>
      <c r="F39" s="19"/>
      <c r="G39" s="47">
        <v>126.75</v>
      </c>
      <c r="H39" s="47">
        <v>10</v>
      </c>
      <c r="I39" s="66">
        <f>1700*H39</f>
        <v>17000</v>
      </c>
      <c r="J39" s="66">
        <f t="shared" si="0"/>
        <v>1020</v>
      </c>
      <c r="K39" s="66">
        <f t="shared" si="1"/>
        <v>622.80000000000007</v>
      </c>
      <c r="L39" s="76">
        <f t="shared" si="2"/>
        <v>1642.8000000000002</v>
      </c>
      <c r="M39" s="51" t="s">
        <v>122</v>
      </c>
    </row>
    <row r="40" spans="1:13">
      <c r="A40" s="35" t="s">
        <v>123</v>
      </c>
      <c r="B40" t="s">
        <v>124</v>
      </c>
      <c r="C40" s="23" t="s">
        <v>125</v>
      </c>
      <c r="D40" s="21" t="s">
        <v>104</v>
      </c>
      <c r="E40" s="19"/>
      <c r="F40" s="19" t="s">
        <v>126</v>
      </c>
      <c r="G40" s="47">
        <v>682.42</v>
      </c>
      <c r="H40" s="47"/>
      <c r="I40" s="66"/>
      <c r="J40" s="66">
        <f>G40</f>
        <v>682.42</v>
      </c>
      <c r="K40" s="52"/>
      <c r="L40" s="76"/>
      <c r="M40" s="51" t="s">
        <v>127</v>
      </c>
    </row>
    <row r="41" spans="1:13">
      <c r="A41" s="35" t="s">
        <v>128</v>
      </c>
      <c r="B41" t="s">
        <v>129</v>
      </c>
      <c r="C41" s="23" t="s">
        <v>130</v>
      </c>
      <c r="D41" s="21" t="s">
        <v>104</v>
      </c>
      <c r="E41" s="19"/>
      <c r="F41" s="19" t="s">
        <v>126</v>
      </c>
      <c r="G41" s="47">
        <v>690.08</v>
      </c>
      <c r="H41" s="47"/>
      <c r="I41" s="66"/>
      <c r="J41" s="66">
        <f>G41</f>
        <v>690.08</v>
      </c>
      <c r="K41" s="52"/>
      <c r="L41" s="76"/>
      <c r="M41" s="73" t="s">
        <v>131</v>
      </c>
    </row>
    <row r="42" spans="1:13">
      <c r="A42" s="33" t="s">
        <v>132</v>
      </c>
      <c r="B42" t="s">
        <v>133</v>
      </c>
      <c r="C42" s="23" t="s">
        <v>134</v>
      </c>
      <c r="D42" s="21" t="s">
        <v>104</v>
      </c>
      <c r="E42" s="19" t="s">
        <v>23</v>
      </c>
      <c r="F42" s="19"/>
      <c r="G42" s="47">
        <v>499.42</v>
      </c>
      <c r="H42" s="47">
        <v>40</v>
      </c>
      <c r="I42" s="66">
        <f>2140*H42</f>
        <v>85600</v>
      </c>
      <c r="J42" s="66">
        <f t="shared" ref="J42:J53" si="3">I42*0.06</f>
        <v>5136</v>
      </c>
      <c r="K42" s="66">
        <f t="shared" ref="K42" si="4">H42*5.19*12</f>
        <v>2491.2000000000003</v>
      </c>
      <c r="L42" s="76"/>
      <c r="M42" s="50"/>
    </row>
    <row r="43" spans="1:13">
      <c r="A43" s="33" t="s">
        <v>135</v>
      </c>
      <c r="B43" t="s">
        <v>136</v>
      </c>
      <c r="C43" s="23" t="s">
        <v>137</v>
      </c>
      <c r="D43" s="21" t="s">
        <v>104</v>
      </c>
      <c r="E43" s="19" t="s">
        <v>23</v>
      </c>
      <c r="F43" s="19"/>
      <c r="G43" s="47">
        <v>1777</v>
      </c>
      <c r="H43" s="47">
        <v>104</v>
      </c>
      <c r="I43" s="66"/>
      <c r="J43" s="66"/>
      <c r="L43" s="76">
        <f>G43*12</f>
        <v>21324</v>
      </c>
      <c r="M43" s="50" t="s">
        <v>138</v>
      </c>
    </row>
    <row r="44" spans="1:13">
      <c r="A44" s="33" t="s">
        <v>139</v>
      </c>
      <c r="B44" t="s">
        <v>140</v>
      </c>
      <c r="C44" s="23" t="s">
        <v>141</v>
      </c>
      <c r="D44" s="21" t="s">
        <v>104</v>
      </c>
      <c r="E44" s="19" t="s">
        <v>23</v>
      </c>
      <c r="F44" s="19"/>
      <c r="G44" s="47">
        <v>313.75</v>
      </c>
      <c r="H44" s="47">
        <v>23</v>
      </c>
      <c r="I44" s="66">
        <f>1784*H44</f>
        <v>41032</v>
      </c>
      <c r="J44" s="66">
        <f t="shared" si="3"/>
        <v>2461.92</v>
      </c>
      <c r="K44" s="66">
        <f t="shared" ref="K44:K52" si="5">H44*5.19*12</f>
        <v>1432.44</v>
      </c>
      <c r="L44" s="76">
        <f t="shared" ref="L44:L52" si="6">J44+K44</f>
        <v>3894.36</v>
      </c>
      <c r="M44" s="51"/>
    </row>
    <row r="45" spans="1:13">
      <c r="A45" s="33" t="s">
        <v>142</v>
      </c>
      <c r="B45" t="s">
        <v>143</v>
      </c>
      <c r="C45" s="23" t="s">
        <v>144</v>
      </c>
      <c r="D45" s="21" t="s">
        <v>104</v>
      </c>
      <c r="E45" s="19" t="s">
        <v>23</v>
      </c>
      <c r="F45" s="19"/>
      <c r="G45" s="47">
        <v>1103.58</v>
      </c>
      <c r="H45" s="47">
        <v>91</v>
      </c>
      <c r="I45" s="66">
        <f>2170*H45</f>
        <v>197470</v>
      </c>
      <c r="J45" s="66">
        <f t="shared" si="3"/>
        <v>11848.199999999999</v>
      </c>
      <c r="K45" s="66">
        <f t="shared" si="5"/>
        <v>5667.4800000000005</v>
      </c>
      <c r="L45" s="76">
        <f t="shared" si="6"/>
        <v>17515.68</v>
      </c>
      <c r="M45" s="51"/>
    </row>
    <row r="46" spans="1:13">
      <c r="A46" s="33" t="s">
        <v>145</v>
      </c>
      <c r="B46" t="s">
        <v>146</v>
      </c>
      <c r="C46" s="23" t="s">
        <v>147</v>
      </c>
      <c r="D46" s="21" t="s">
        <v>104</v>
      </c>
      <c r="E46" s="19" t="s">
        <v>23</v>
      </c>
      <c r="F46" s="19"/>
      <c r="G46" s="47">
        <v>683.92</v>
      </c>
      <c r="H46" s="47">
        <v>192</v>
      </c>
      <c r="I46" s="66">
        <f>2080*H46</f>
        <v>399360</v>
      </c>
      <c r="J46" s="66">
        <f t="shared" si="3"/>
        <v>23961.599999999999</v>
      </c>
      <c r="K46" s="66">
        <f t="shared" si="5"/>
        <v>11957.76</v>
      </c>
      <c r="L46" s="76">
        <f t="shared" si="6"/>
        <v>35919.360000000001</v>
      </c>
      <c r="M46" s="51" t="s">
        <v>148</v>
      </c>
    </row>
    <row r="47" spans="1:13">
      <c r="A47" s="33" t="s">
        <v>149</v>
      </c>
      <c r="B47" t="s">
        <v>150</v>
      </c>
      <c r="C47" s="23" t="s">
        <v>151</v>
      </c>
      <c r="D47" s="21" t="s">
        <v>104</v>
      </c>
      <c r="E47" s="19" t="s">
        <v>23</v>
      </c>
      <c r="F47" s="19"/>
      <c r="G47" s="47">
        <v>483.92</v>
      </c>
      <c r="H47" s="47">
        <v>35</v>
      </c>
      <c r="I47" s="66">
        <f>2680*H47</f>
        <v>93800</v>
      </c>
      <c r="J47" s="66">
        <f t="shared" si="3"/>
        <v>5628</v>
      </c>
      <c r="K47" s="66">
        <f t="shared" si="5"/>
        <v>2179.8000000000002</v>
      </c>
      <c r="L47" s="76">
        <f t="shared" si="6"/>
        <v>7807.8</v>
      </c>
      <c r="M47" s="50"/>
    </row>
    <row r="48" spans="1:13">
      <c r="A48" s="33" t="s">
        <v>152</v>
      </c>
      <c r="B48" t="s">
        <v>153</v>
      </c>
      <c r="C48" s="23" t="s">
        <v>151</v>
      </c>
      <c r="D48" s="21" t="s">
        <v>104</v>
      </c>
      <c r="E48" s="19" t="s">
        <v>23</v>
      </c>
      <c r="F48" s="19"/>
      <c r="G48" s="47">
        <v>2439.8000000000002</v>
      </c>
      <c r="H48" s="47">
        <v>189</v>
      </c>
      <c r="I48" s="66">
        <f>2600*H48</f>
        <v>491400</v>
      </c>
      <c r="J48" s="66">
        <f t="shared" si="3"/>
        <v>29484</v>
      </c>
      <c r="K48" s="66">
        <f t="shared" si="5"/>
        <v>11770.920000000002</v>
      </c>
      <c r="L48" s="76">
        <f t="shared" si="6"/>
        <v>41254.92</v>
      </c>
      <c r="M48" s="50"/>
    </row>
    <row r="49" spans="1:13">
      <c r="A49" s="33" t="s">
        <v>154</v>
      </c>
      <c r="B49" t="s">
        <v>155</v>
      </c>
      <c r="C49" s="23" t="s">
        <v>156</v>
      </c>
      <c r="D49" s="21" t="s">
        <v>104</v>
      </c>
      <c r="E49" s="19" t="s">
        <v>23</v>
      </c>
      <c r="F49" s="19"/>
      <c r="G49" s="47">
        <v>320.33</v>
      </c>
      <c r="H49" s="47">
        <v>32</v>
      </c>
      <c r="I49" s="66">
        <f>1480*H49</f>
        <v>47360</v>
      </c>
      <c r="J49" s="66">
        <f t="shared" si="3"/>
        <v>2841.6</v>
      </c>
      <c r="K49" s="66">
        <f t="shared" si="5"/>
        <v>1992.96</v>
      </c>
      <c r="L49" s="76">
        <f t="shared" si="6"/>
        <v>4834.5599999999995</v>
      </c>
      <c r="M49" s="50"/>
    </row>
    <row r="50" spans="1:13">
      <c r="A50" s="33" t="s">
        <v>157</v>
      </c>
      <c r="B50" t="s">
        <v>158</v>
      </c>
      <c r="C50" s="23" t="s">
        <v>159</v>
      </c>
      <c r="D50" s="21" t="s">
        <v>104</v>
      </c>
      <c r="E50" s="19" t="s">
        <v>23</v>
      </c>
      <c r="F50" s="19"/>
      <c r="G50" s="47">
        <v>947</v>
      </c>
      <c r="H50" s="47">
        <v>68</v>
      </c>
      <c r="I50" s="66">
        <f>2000*H50</f>
        <v>136000</v>
      </c>
      <c r="J50" s="66">
        <f t="shared" si="3"/>
        <v>8160</v>
      </c>
      <c r="K50" s="66">
        <f t="shared" si="5"/>
        <v>4235.04</v>
      </c>
      <c r="L50" s="76">
        <f t="shared" si="6"/>
        <v>12395.04</v>
      </c>
      <c r="M50" s="50"/>
    </row>
    <row r="51" spans="1:13">
      <c r="A51" s="33" t="s">
        <v>160</v>
      </c>
      <c r="B51" t="s">
        <v>161</v>
      </c>
      <c r="C51" s="23" t="s">
        <v>162</v>
      </c>
      <c r="D51" s="21" t="s">
        <v>104</v>
      </c>
      <c r="E51" s="19"/>
      <c r="F51" s="19" t="s">
        <v>126</v>
      </c>
      <c r="G51" s="47">
        <v>543.25</v>
      </c>
      <c r="H51" s="47"/>
      <c r="I51" s="66"/>
      <c r="J51" s="66"/>
      <c r="K51" s="66"/>
      <c r="L51" s="76"/>
      <c r="M51" s="50"/>
    </row>
    <row r="52" spans="1:13">
      <c r="A52" s="33" t="s">
        <v>163</v>
      </c>
      <c r="B52" t="s">
        <v>164</v>
      </c>
      <c r="C52" s="23" t="s">
        <v>165</v>
      </c>
      <c r="D52" s="21" t="s">
        <v>104</v>
      </c>
      <c r="E52" s="19" t="s">
        <v>23</v>
      </c>
      <c r="F52" s="19"/>
      <c r="G52" s="47">
        <v>1446.92</v>
      </c>
      <c r="H52" s="47">
        <v>87</v>
      </c>
      <c r="I52" s="66">
        <f>3500*H52</f>
        <v>304500</v>
      </c>
      <c r="J52" s="66">
        <f t="shared" si="3"/>
        <v>18270</v>
      </c>
      <c r="K52" s="66">
        <f t="shared" si="5"/>
        <v>5418.3600000000006</v>
      </c>
      <c r="L52" s="76">
        <f t="shared" si="6"/>
        <v>23688.36</v>
      </c>
      <c r="M52" s="50"/>
    </row>
    <row r="53" spans="1:13">
      <c r="A53" s="33" t="s">
        <v>166</v>
      </c>
      <c r="B53" t="s">
        <v>167</v>
      </c>
      <c r="C53" s="23" t="s">
        <v>168</v>
      </c>
      <c r="D53" s="21" t="s">
        <v>104</v>
      </c>
      <c r="E53" s="19" t="s">
        <v>23</v>
      </c>
      <c r="F53" s="19"/>
      <c r="G53" s="47">
        <v>1646.75</v>
      </c>
      <c r="H53" s="47">
        <v>29</v>
      </c>
      <c r="I53" s="66"/>
      <c r="J53" s="66">
        <f t="shared" si="3"/>
        <v>0</v>
      </c>
      <c r="K53" s="66"/>
      <c r="L53" s="76">
        <f>G53*12</f>
        <v>19761</v>
      </c>
      <c r="M53" s="50" t="s">
        <v>169</v>
      </c>
    </row>
    <row r="54" spans="1:13">
      <c r="A54" s="33"/>
      <c r="G54" s="48"/>
      <c r="H54" s="48"/>
      <c r="L54" s="77"/>
      <c r="M54" s="36"/>
    </row>
    <row r="55" spans="1:13">
      <c r="A55" s="24" t="s">
        <v>170</v>
      </c>
      <c r="B55" s="25" t="s">
        <v>171</v>
      </c>
      <c r="C55" s="55"/>
      <c r="D55" s="26" t="s">
        <v>172</v>
      </c>
      <c r="E55" s="26"/>
      <c r="F55" s="26" t="s">
        <v>23</v>
      </c>
      <c r="G55" s="49">
        <v>2425.3130000000001</v>
      </c>
      <c r="H55" s="49"/>
      <c r="I55" s="70"/>
      <c r="J55" s="70"/>
      <c r="K55" s="64"/>
      <c r="L55" s="78"/>
      <c r="M55" s="43" t="s">
        <v>173</v>
      </c>
    </row>
    <row r="56" spans="1:13">
      <c r="A56" s="24" t="s">
        <v>174</v>
      </c>
      <c r="B56" s="25" t="s">
        <v>175</v>
      </c>
      <c r="C56" s="55"/>
      <c r="D56" s="26" t="s">
        <v>172</v>
      </c>
      <c r="E56" s="26"/>
      <c r="F56" s="26" t="s">
        <v>23</v>
      </c>
      <c r="G56" s="49">
        <v>3012</v>
      </c>
      <c r="H56" s="49"/>
      <c r="I56" s="70"/>
      <c r="J56" s="70"/>
      <c r="K56" s="64"/>
      <c r="L56" s="78"/>
      <c r="M56" s="43" t="s">
        <v>176</v>
      </c>
    </row>
    <row r="57" spans="1:13">
      <c r="A57" s="6"/>
      <c r="B57" s="7"/>
      <c r="C57" s="23"/>
      <c r="D57" s="19"/>
      <c r="E57" s="19"/>
      <c r="F57" s="19"/>
      <c r="G57" s="47"/>
      <c r="H57" s="47"/>
      <c r="I57" s="66"/>
      <c r="J57" s="66"/>
      <c r="K57" s="52"/>
      <c r="L57" s="76"/>
      <c r="M57" s="10"/>
    </row>
    <row r="58" spans="1:13">
      <c r="A58" s="6" t="s">
        <v>177</v>
      </c>
      <c r="B58" s="7" t="s">
        <v>178</v>
      </c>
      <c r="C58" s="23" t="s">
        <v>179</v>
      </c>
      <c r="D58" s="19" t="s">
        <v>180</v>
      </c>
      <c r="E58" s="19" t="s">
        <v>23</v>
      </c>
      <c r="F58" s="19"/>
      <c r="G58" s="47">
        <v>73810.710000000006</v>
      </c>
      <c r="H58" s="47">
        <v>4124</v>
      </c>
      <c r="I58" s="66">
        <f>1560*H58</f>
        <v>6433440</v>
      </c>
      <c r="J58" s="66">
        <f>I58*0.06</f>
        <v>386006.39999999997</v>
      </c>
      <c r="K58" s="66">
        <f>H58*5.19*12</f>
        <v>256842.72000000003</v>
      </c>
      <c r="L58" s="76">
        <f>J58+K58</f>
        <v>642849.12</v>
      </c>
      <c r="M58" s="10"/>
    </row>
    <row r="59" spans="1:13">
      <c r="A59" s="33" t="s">
        <v>181</v>
      </c>
      <c r="B59" t="s">
        <v>182</v>
      </c>
      <c r="C59" s="21" t="s">
        <v>183</v>
      </c>
      <c r="D59" s="19" t="s">
        <v>180</v>
      </c>
      <c r="E59" s="19" t="s">
        <v>23</v>
      </c>
      <c r="G59" s="48"/>
      <c r="H59" s="48"/>
      <c r="J59" s="66"/>
      <c r="L59" s="76"/>
      <c r="M59" s="36" t="s">
        <v>184</v>
      </c>
    </row>
    <row r="60" spans="1:13">
      <c r="A60" s="33" t="s">
        <v>185</v>
      </c>
      <c r="B60" t="s">
        <v>186</v>
      </c>
      <c r="C60" s="23" t="s">
        <v>187</v>
      </c>
      <c r="D60" s="19" t="s">
        <v>180</v>
      </c>
      <c r="E60" s="19" t="s">
        <v>23</v>
      </c>
      <c r="F60" s="19"/>
      <c r="G60" s="47">
        <v>965.83</v>
      </c>
      <c r="H60" s="47">
        <v>124</v>
      </c>
      <c r="I60" s="66">
        <v>83300</v>
      </c>
      <c r="J60" s="66">
        <f t="shared" ref="J60:J66" si="7">I60*0.06</f>
        <v>4998</v>
      </c>
      <c r="K60" s="52"/>
      <c r="L60" s="76">
        <f t="shared" ref="L60:L66" si="8">J60+K60</f>
        <v>4998</v>
      </c>
      <c r="M60" s="10"/>
    </row>
    <row r="61" spans="1:13">
      <c r="A61" s="33" t="s">
        <v>188</v>
      </c>
      <c r="B61" t="s">
        <v>189</v>
      </c>
      <c r="C61" s="23" t="s">
        <v>94</v>
      </c>
      <c r="D61" s="19" t="s">
        <v>180</v>
      </c>
      <c r="E61" s="19" t="s">
        <v>23</v>
      </c>
      <c r="F61" s="19"/>
      <c r="G61" s="47">
        <v>968.73</v>
      </c>
      <c r="H61" s="47">
        <v>251</v>
      </c>
      <c r="I61" s="66">
        <v>55800</v>
      </c>
      <c r="J61" s="66">
        <f t="shared" si="7"/>
        <v>3348</v>
      </c>
      <c r="K61" s="52"/>
      <c r="L61" s="76">
        <f t="shared" si="8"/>
        <v>3348</v>
      </c>
      <c r="M61" s="10"/>
    </row>
    <row r="62" spans="1:13">
      <c r="A62" s="33" t="s">
        <v>190</v>
      </c>
      <c r="B62" t="s">
        <v>191</v>
      </c>
      <c r="C62" s="23" t="s">
        <v>192</v>
      </c>
      <c r="D62" s="19" t="s">
        <v>180</v>
      </c>
      <c r="E62" s="19" t="s">
        <v>23</v>
      </c>
      <c r="F62" s="19"/>
      <c r="G62" s="47">
        <v>377.24</v>
      </c>
      <c r="H62" s="47">
        <v>88</v>
      </c>
      <c r="I62" s="66">
        <v>19600</v>
      </c>
      <c r="J62" s="66">
        <f t="shared" si="7"/>
        <v>1176</v>
      </c>
      <c r="K62" s="52"/>
      <c r="L62" s="76">
        <f t="shared" si="8"/>
        <v>1176</v>
      </c>
      <c r="M62" s="10"/>
    </row>
    <row r="63" spans="1:13">
      <c r="A63" s="33" t="s">
        <v>193</v>
      </c>
      <c r="B63" t="s">
        <v>194</v>
      </c>
      <c r="C63" s="23" t="s">
        <v>195</v>
      </c>
      <c r="D63" s="19" t="s">
        <v>180</v>
      </c>
      <c r="E63" s="19" t="s">
        <v>23</v>
      </c>
      <c r="F63" s="19"/>
      <c r="G63" s="47">
        <v>486.55</v>
      </c>
      <c r="H63" s="47">
        <v>158</v>
      </c>
      <c r="I63" s="66">
        <v>87200</v>
      </c>
      <c r="J63" s="66">
        <f t="shared" si="7"/>
        <v>5232</v>
      </c>
      <c r="K63" s="52"/>
      <c r="L63" s="76">
        <f t="shared" si="8"/>
        <v>5232</v>
      </c>
      <c r="M63" s="10"/>
    </row>
    <row r="64" spans="1:13">
      <c r="A64" s="33" t="s">
        <v>196</v>
      </c>
      <c r="B64" t="s">
        <v>197</v>
      </c>
      <c r="C64" s="23" t="s">
        <v>198</v>
      </c>
      <c r="D64" s="19" t="s">
        <v>180</v>
      </c>
      <c r="E64" s="19" t="s">
        <v>23</v>
      </c>
      <c r="F64" s="19"/>
      <c r="G64" s="47">
        <v>128.94999999999999</v>
      </c>
      <c r="H64" s="47">
        <v>87</v>
      </c>
      <c r="I64" s="66"/>
      <c r="J64" s="66"/>
      <c r="K64" s="52"/>
      <c r="L64" s="76"/>
      <c r="M64" s="10"/>
    </row>
    <row r="65" spans="1:13">
      <c r="A65" s="33" t="s">
        <v>199</v>
      </c>
      <c r="B65" t="s">
        <v>200</v>
      </c>
      <c r="C65" s="23" t="s">
        <v>201</v>
      </c>
      <c r="D65" s="19" t="s">
        <v>180</v>
      </c>
      <c r="E65" s="19" t="s">
        <v>23</v>
      </c>
      <c r="F65" s="19"/>
      <c r="G65" s="47">
        <v>864.18</v>
      </c>
      <c r="H65" s="47">
        <v>125</v>
      </c>
      <c r="I65" s="66">
        <v>110000</v>
      </c>
      <c r="J65" s="66">
        <f t="shared" si="7"/>
        <v>6600</v>
      </c>
      <c r="K65" s="52"/>
      <c r="L65" s="76">
        <f t="shared" si="8"/>
        <v>6600</v>
      </c>
      <c r="M65" s="10"/>
    </row>
    <row r="66" spans="1:13">
      <c r="A66" s="33" t="s">
        <v>202</v>
      </c>
      <c r="B66" t="s">
        <v>203</v>
      </c>
      <c r="C66" s="23" t="s">
        <v>168</v>
      </c>
      <c r="D66" s="19" t="s">
        <v>180</v>
      </c>
      <c r="E66" s="19" t="s">
        <v>23</v>
      </c>
      <c r="F66" s="19"/>
      <c r="G66" s="47">
        <v>6534.55</v>
      </c>
      <c r="H66" s="47">
        <v>449</v>
      </c>
      <c r="I66" s="66">
        <f>2400*H66</f>
        <v>1077600</v>
      </c>
      <c r="J66" s="66">
        <f t="shared" si="7"/>
        <v>64656</v>
      </c>
      <c r="K66" s="52"/>
      <c r="L66" s="76">
        <f t="shared" si="8"/>
        <v>64656</v>
      </c>
      <c r="M66" s="10"/>
    </row>
    <row r="67" spans="1:13">
      <c r="A67" s="33" t="s">
        <v>204</v>
      </c>
      <c r="B67" t="s">
        <v>205</v>
      </c>
      <c r="C67" s="23" t="s">
        <v>206</v>
      </c>
      <c r="D67" s="19" t="s">
        <v>207</v>
      </c>
      <c r="E67" s="19"/>
      <c r="F67" s="19" t="s">
        <v>23</v>
      </c>
      <c r="G67" s="47">
        <v>284</v>
      </c>
      <c r="H67" s="47"/>
      <c r="I67" s="66"/>
      <c r="J67" s="66"/>
      <c r="K67" s="52"/>
      <c r="L67" s="76"/>
      <c r="M67" s="10"/>
    </row>
    <row r="68" spans="1:13">
      <c r="A68" s="39" t="s">
        <v>208</v>
      </c>
      <c r="B68" s="40" t="s">
        <v>209</v>
      </c>
      <c r="C68" s="56" t="s">
        <v>210</v>
      </c>
      <c r="D68" s="27" t="s">
        <v>180</v>
      </c>
      <c r="E68" s="27"/>
      <c r="F68" s="27" t="s">
        <v>23</v>
      </c>
      <c r="G68" s="45"/>
      <c r="H68" s="45"/>
      <c r="I68" s="71"/>
      <c r="J68" s="71"/>
      <c r="K68" s="65"/>
      <c r="L68" s="79"/>
      <c r="M68" s="42" t="s">
        <v>211</v>
      </c>
    </row>
    <row r="69" spans="1:13">
      <c r="A69" s="39" t="s">
        <v>212</v>
      </c>
      <c r="B69" s="40" t="s">
        <v>213</v>
      </c>
      <c r="C69" s="56" t="s">
        <v>214</v>
      </c>
      <c r="D69" s="27" t="s">
        <v>180</v>
      </c>
      <c r="E69" s="27"/>
      <c r="F69" s="27" t="s">
        <v>23</v>
      </c>
      <c r="G69" s="45"/>
      <c r="H69" s="45"/>
      <c r="I69" s="71"/>
      <c r="J69" s="71"/>
      <c r="K69" s="65"/>
      <c r="L69" s="79"/>
      <c r="M69" s="42" t="s">
        <v>215</v>
      </c>
    </row>
    <row r="70" spans="1:13">
      <c r="A70" s="39" t="s">
        <v>216</v>
      </c>
      <c r="B70" s="40" t="s">
        <v>217</v>
      </c>
      <c r="C70" s="41" t="s">
        <v>218</v>
      </c>
      <c r="D70" s="27" t="s">
        <v>180</v>
      </c>
      <c r="E70" s="27"/>
      <c r="F70" s="27" t="s">
        <v>23</v>
      </c>
      <c r="G70" s="45"/>
      <c r="H70" s="45"/>
      <c r="I70" s="71"/>
      <c r="J70" s="71"/>
      <c r="K70" s="65"/>
      <c r="L70" s="79"/>
      <c r="M70" s="42" t="s">
        <v>219</v>
      </c>
    </row>
    <row r="71" spans="1:13">
      <c r="A71" s="39" t="s">
        <v>220</v>
      </c>
      <c r="B71" s="40" t="s">
        <v>221</v>
      </c>
      <c r="C71" s="56" t="s">
        <v>222</v>
      </c>
      <c r="D71" s="27" t="s">
        <v>180</v>
      </c>
      <c r="E71" s="27"/>
      <c r="F71" s="27" t="s">
        <v>23</v>
      </c>
      <c r="G71" s="45"/>
      <c r="H71" s="45"/>
      <c r="I71" s="71"/>
      <c r="J71" s="71"/>
      <c r="K71" s="65"/>
      <c r="L71" s="79"/>
      <c r="M71" s="42"/>
    </row>
    <row r="72" spans="1:13">
      <c r="A72" s="37" t="s">
        <v>223</v>
      </c>
      <c r="B72" s="38" t="s">
        <v>224</v>
      </c>
      <c r="C72" s="55"/>
      <c r="D72" s="26" t="s">
        <v>180</v>
      </c>
      <c r="E72" s="26"/>
      <c r="F72" s="26" t="s">
        <v>23</v>
      </c>
      <c r="G72" s="44"/>
      <c r="H72" s="44"/>
      <c r="I72" s="70"/>
      <c r="J72" s="70"/>
      <c r="K72" s="64"/>
      <c r="L72" s="78"/>
      <c r="M72" s="43"/>
    </row>
    <row r="73" spans="1:13">
      <c r="A73" s="37" t="s">
        <v>225</v>
      </c>
      <c r="B73" s="38" t="s">
        <v>226</v>
      </c>
      <c r="C73" s="55"/>
      <c r="D73" s="26" t="s">
        <v>180</v>
      </c>
      <c r="E73" s="26"/>
      <c r="F73" s="26" t="s">
        <v>23</v>
      </c>
      <c r="G73" s="44"/>
      <c r="H73" s="44"/>
      <c r="I73" s="70"/>
      <c r="J73" s="70"/>
      <c r="K73" s="64"/>
      <c r="L73" s="78"/>
      <c r="M73" s="43"/>
    </row>
    <row r="74" spans="1:13">
      <c r="A74" s="37" t="s">
        <v>227</v>
      </c>
      <c r="B74" s="38" t="s">
        <v>228</v>
      </c>
      <c r="C74" s="55"/>
      <c r="D74" s="26" t="s">
        <v>180</v>
      </c>
      <c r="E74" s="26"/>
      <c r="F74" s="26" t="s">
        <v>23</v>
      </c>
      <c r="G74" s="44"/>
      <c r="H74" s="44"/>
      <c r="I74" s="70"/>
      <c r="J74" s="70"/>
      <c r="K74" s="64"/>
      <c r="L74" s="78"/>
      <c r="M74" s="43"/>
    </row>
    <row r="75" spans="1:13">
      <c r="A75" s="37" t="s">
        <v>229</v>
      </c>
      <c r="B75" s="38" t="s">
        <v>230</v>
      </c>
      <c r="C75" s="55"/>
      <c r="D75" s="26" t="s">
        <v>180</v>
      </c>
      <c r="E75" s="26"/>
      <c r="F75" s="26" t="s">
        <v>23</v>
      </c>
      <c r="G75" s="44"/>
      <c r="H75" s="44"/>
      <c r="I75" s="70"/>
      <c r="J75" s="70"/>
      <c r="K75" s="64"/>
      <c r="L75" s="78"/>
      <c r="M75" s="43"/>
    </row>
    <row r="76" spans="1:13">
      <c r="A76" s="37" t="s">
        <v>231</v>
      </c>
      <c r="B76" s="38" t="s">
        <v>232</v>
      </c>
      <c r="C76" s="55"/>
      <c r="D76" s="26" t="s">
        <v>180</v>
      </c>
      <c r="E76" s="26"/>
      <c r="F76" s="26" t="s">
        <v>23</v>
      </c>
      <c r="G76" s="44"/>
      <c r="H76" s="44"/>
      <c r="I76" s="70"/>
      <c r="J76" s="70"/>
      <c r="K76" s="64"/>
      <c r="L76" s="78"/>
      <c r="M76" s="43"/>
    </row>
    <row r="77" spans="1:13">
      <c r="A77" s="37" t="s">
        <v>233</v>
      </c>
      <c r="B77" s="38" t="s">
        <v>234</v>
      </c>
      <c r="C77" s="55"/>
      <c r="D77" s="26" t="s">
        <v>180</v>
      </c>
      <c r="E77" s="26"/>
      <c r="F77" s="26" t="s">
        <v>23</v>
      </c>
      <c r="G77" s="44"/>
      <c r="H77" s="44"/>
      <c r="I77" s="70"/>
      <c r="J77" s="70"/>
      <c r="K77" s="64"/>
      <c r="L77" s="78"/>
      <c r="M77" s="43" t="s">
        <v>173</v>
      </c>
    </row>
    <row r="78" spans="1:13">
      <c r="A78" s="37" t="s">
        <v>235</v>
      </c>
      <c r="B78" s="38" t="s">
        <v>236</v>
      </c>
      <c r="C78" s="55"/>
      <c r="D78" s="26" t="s">
        <v>180</v>
      </c>
      <c r="E78" s="26"/>
      <c r="F78" s="26" t="s">
        <v>23</v>
      </c>
      <c r="G78" s="44"/>
      <c r="H78" s="44"/>
      <c r="I78" s="70"/>
      <c r="J78" s="70"/>
      <c r="K78" s="64"/>
      <c r="L78" s="78"/>
      <c r="M78" s="43" t="s">
        <v>176</v>
      </c>
    </row>
    <row r="79" spans="1:13">
      <c r="A79" s="37" t="s">
        <v>237</v>
      </c>
      <c r="B79" s="38" t="s">
        <v>238</v>
      </c>
      <c r="C79" s="55"/>
      <c r="D79" s="26" t="s">
        <v>180</v>
      </c>
      <c r="E79" s="26"/>
      <c r="F79" s="26" t="s">
        <v>23</v>
      </c>
      <c r="G79" s="44"/>
      <c r="H79" s="44"/>
      <c r="I79" s="70"/>
      <c r="J79" s="70"/>
      <c r="K79" s="64"/>
      <c r="L79" s="78"/>
      <c r="M79" s="43"/>
    </row>
    <row r="80" spans="1:13">
      <c r="A80" s="37" t="s">
        <v>239</v>
      </c>
      <c r="B80" s="38" t="s">
        <v>240</v>
      </c>
      <c r="C80" s="55"/>
      <c r="D80" s="26" t="s">
        <v>180</v>
      </c>
      <c r="E80" s="26"/>
      <c r="F80" s="26" t="s">
        <v>23</v>
      </c>
      <c r="G80" s="44"/>
      <c r="H80" s="44"/>
      <c r="I80" s="70"/>
      <c r="J80" s="70"/>
      <c r="K80" s="64"/>
      <c r="L80" s="78"/>
      <c r="M80" s="43"/>
    </row>
    <row r="81" spans="1:13">
      <c r="A81" s="37" t="s">
        <v>241</v>
      </c>
      <c r="B81" s="38" t="s">
        <v>242</v>
      </c>
      <c r="C81" s="55"/>
      <c r="D81" s="26" t="s">
        <v>180</v>
      </c>
      <c r="E81" s="26"/>
      <c r="F81" s="26" t="s">
        <v>23</v>
      </c>
      <c r="G81" s="44"/>
      <c r="H81" s="44"/>
      <c r="I81" s="70"/>
      <c r="J81" s="70"/>
      <c r="K81" s="64"/>
      <c r="L81" s="78"/>
      <c r="M81" s="43"/>
    </row>
    <row r="82" spans="1:13">
      <c r="A82" s="37" t="s">
        <v>243</v>
      </c>
      <c r="B82" s="38" t="s">
        <v>244</v>
      </c>
      <c r="C82" s="55"/>
      <c r="D82" s="26" t="s">
        <v>180</v>
      </c>
      <c r="E82" s="26"/>
      <c r="F82" s="26" t="s">
        <v>23</v>
      </c>
      <c r="G82" s="44"/>
      <c r="H82" s="44"/>
      <c r="I82" s="70"/>
      <c r="J82" s="70"/>
      <c r="K82" s="64"/>
      <c r="L82" s="78"/>
      <c r="M82" s="43"/>
    </row>
    <row r="83" spans="1:13">
      <c r="A83" s="37" t="s">
        <v>245</v>
      </c>
      <c r="B83" s="38" t="s">
        <v>246</v>
      </c>
      <c r="C83" s="55"/>
      <c r="D83" s="26" t="s">
        <v>180</v>
      </c>
      <c r="E83" s="26"/>
      <c r="F83" s="26" t="s">
        <v>23</v>
      </c>
      <c r="G83" s="44"/>
      <c r="H83" s="44"/>
      <c r="I83" s="70"/>
      <c r="J83" s="70"/>
      <c r="K83" s="64"/>
      <c r="L83" s="78"/>
      <c r="M83" s="43"/>
    </row>
    <row r="84" spans="1:13">
      <c r="A84" s="37" t="s">
        <v>247</v>
      </c>
      <c r="B84" s="38" t="s">
        <v>248</v>
      </c>
      <c r="C84" s="55"/>
      <c r="D84" s="26" t="s">
        <v>180</v>
      </c>
      <c r="E84" s="26"/>
      <c r="F84" s="26" t="s">
        <v>23</v>
      </c>
      <c r="G84" s="44"/>
      <c r="H84" s="44"/>
      <c r="I84" s="70"/>
      <c r="J84" s="70"/>
      <c r="K84" s="64"/>
      <c r="L84" s="78"/>
      <c r="M84" s="43"/>
    </row>
    <row r="85" spans="1:13">
      <c r="A85" s="37" t="s">
        <v>249</v>
      </c>
      <c r="B85" s="38" t="s">
        <v>250</v>
      </c>
      <c r="C85" s="55"/>
      <c r="D85" s="26" t="s">
        <v>180</v>
      </c>
      <c r="E85" s="26"/>
      <c r="F85" s="26" t="s">
        <v>23</v>
      </c>
      <c r="G85" s="44"/>
      <c r="H85" s="44"/>
      <c r="I85" s="70"/>
      <c r="J85" s="70"/>
      <c r="K85" s="64"/>
      <c r="L85" s="78"/>
      <c r="M85" s="43"/>
    </row>
    <row r="86" spans="1:13" ht="15.75" thickBot="1">
      <c r="A86" s="18"/>
      <c r="B86" s="9"/>
      <c r="C86" s="20"/>
      <c r="D86" s="20"/>
      <c r="E86" s="20"/>
      <c r="F86" s="20"/>
      <c r="G86" s="9"/>
      <c r="H86" s="9"/>
      <c r="I86" s="72"/>
      <c r="J86" s="72"/>
      <c r="K86" s="83" t="s">
        <v>251</v>
      </c>
      <c r="L86" s="84">
        <f>SUM(L10:L85)</f>
        <v>3359840.2199999993</v>
      </c>
      <c r="M86" s="11"/>
    </row>
    <row r="87" spans="1:13">
      <c r="D87" s="19"/>
    </row>
    <row r="88" spans="1:13">
      <c r="C88" s="80"/>
      <c r="D88" s="81"/>
      <c r="E88" s="80"/>
      <c r="F88" s="60"/>
      <c r="G88" s="82"/>
      <c r="H88" s="60"/>
      <c r="I88" s="60"/>
      <c r="J88" s="60"/>
      <c r="K88" s="60"/>
    </row>
    <row r="89" spans="1:13">
      <c r="C89" s="80"/>
      <c r="D89" s="81"/>
      <c r="E89" s="80"/>
      <c r="F89" s="60"/>
      <c r="G89" s="82"/>
      <c r="H89" s="60"/>
      <c r="I89" s="60"/>
      <c r="J89" s="60"/>
      <c r="K89" s="60"/>
    </row>
    <row r="90" spans="1:13">
      <c r="C90" s="80"/>
      <c r="D90" s="81"/>
      <c r="E90" s="80"/>
      <c r="F90" s="60"/>
      <c r="G90" s="82"/>
      <c r="H90" s="60"/>
      <c r="I90" s="60"/>
      <c r="J90" s="60"/>
      <c r="K90" s="60"/>
    </row>
    <row r="91" spans="1:13">
      <c r="C91" s="80"/>
      <c r="D91" s="81"/>
      <c r="E91" s="80"/>
      <c r="F91" s="60"/>
      <c r="G91" s="82"/>
      <c r="H91" s="60"/>
      <c r="I91" s="60"/>
      <c r="J91" s="60"/>
      <c r="K91" s="60"/>
    </row>
    <row r="92" spans="1:13">
      <c r="C92" s="80"/>
      <c r="D92" s="81"/>
      <c r="E92" s="80"/>
      <c r="F92" s="60"/>
      <c r="G92" s="82"/>
      <c r="H92" s="60"/>
      <c r="I92" s="60"/>
      <c r="J92" s="60"/>
      <c r="K92" s="60"/>
    </row>
    <row r="93" spans="1:13">
      <c r="C93" s="80"/>
      <c r="D93" s="81"/>
      <c r="E93" s="80"/>
      <c r="F93" s="60"/>
      <c r="G93" s="82"/>
      <c r="H93" s="60"/>
      <c r="I93" s="60"/>
      <c r="J93" s="60"/>
      <c r="K93" s="60"/>
    </row>
    <row r="94" spans="1:13">
      <c r="C94" s="80"/>
      <c r="D94" s="81"/>
      <c r="E94" s="80"/>
      <c r="F94" s="60"/>
      <c r="G94" s="82"/>
      <c r="H94" s="60"/>
      <c r="I94" s="60"/>
      <c r="J94" s="60"/>
      <c r="K94" s="60"/>
    </row>
    <row r="95" spans="1:13">
      <c r="C95" s="80"/>
      <c r="D95" s="81"/>
      <c r="E95" s="80"/>
      <c r="F95" s="60"/>
      <c r="G95" s="82"/>
      <c r="H95" s="60"/>
      <c r="I95" s="60"/>
      <c r="J95" s="60"/>
      <c r="K95" s="60"/>
    </row>
  </sheetData>
  <sheetProtection selectLockedCells="1"/>
  <phoneticPr fontId="4" type="noConversion"/>
  <pageMargins left="0.25" right="0.25" top="0.75" bottom="0.75" header="0.3" footer="0.3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26DD2-C35E-490A-810B-334600220C31}">
  <dimension ref="A1:Q101"/>
  <sheetViews>
    <sheetView tabSelected="1" zoomScale="80" zoomScaleNormal="80" workbookViewId="0">
      <pane ySplit="9" topLeftCell="A46" activePane="bottomLeft" state="frozen"/>
      <selection pane="bottomLeft" activeCell="P1" sqref="P1:Q1048576"/>
    </sheetView>
  </sheetViews>
  <sheetFormatPr defaultRowHeight="15"/>
  <cols>
    <col min="1" max="1" width="36.85546875" customWidth="1"/>
    <col min="2" max="2" width="40.42578125" customWidth="1"/>
    <col min="3" max="3" width="21.28515625" style="21" customWidth="1"/>
    <col min="4" max="4" width="32" style="21" customWidth="1"/>
    <col min="5" max="5" width="11.140625" customWidth="1"/>
    <col min="6" max="6" width="12.42578125" customWidth="1"/>
    <col min="7" max="8" width="14.5703125" customWidth="1"/>
    <col min="9" max="9" width="19.140625" style="68" customWidth="1"/>
    <col min="10" max="10" width="15.42578125" style="68" customWidth="1"/>
    <col min="11" max="11" width="15.42578125" style="61" customWidth="1"/>
    <col min="12" max="12" width="15.42578125" style="68" customWidth="1"/>
    <col min="13" max="13" width="30.140625" customWidth="1"/>
    <col min="14" max="15" width="0" hidden="1" customWidth="1"/>
    <col min="16" max="16" width="10.28515625" style="120" hidden="1" customWidth="1"/>
    <col min="17" max="17" width="3" style="120" hidden="1" customWidth="1"/>
  </cols>
  <sheetData>
    <row r="1" spans="1:17">
      <c r="A1" s="2" t="s">
        <v>0</v>
      </c>
      <c r="B1" s="2"/>
      <c r="C1" s="53"/>
    </row>
    <row r="2" spans="1:17">
      <c r="A2" s="12" t="s">
        <v>1</v>
      </c>
    </row>
    <row r="3" spans="1:17">
      <c r="A3" s="1" t="s">
        <v>2</v>
      </c>
    </row>
    <row r="4" spans="1:17">
      <c r="A4" s="13" t="s">
        <v>3</v>
      </c>
    </row>
    <row r="5" spans="1:17">
      <c r="A5" s="1"/>
    </row>
    <row r="6" spans="1:17">
      <c r="A6" s="13" t="s">
        <v>4</v>
      </c>
      <c r="G6" s="108" t="s">
        <v>252</v>
      </c>
    </row>
    <row r="7" spans="1:17">
      <c r="A7" s="1"/>
      <c r="G7" t="s">
        <v>253</v>
      </c>
    </row>
    <row r="9" spans="1:17" ht="60">
      <c r="A9" s="4" t="s">
        <v>6</v>
      </c>
      <c r="B9" s="5" t="s">
        <v>7</v>
      </c>
      <c r="C9" s="5" t="s">
        <v>8</v>
      </c>
      <c r="D9" s="22" t="s">
        <v>9</v>
      </c>
      <c r="E9" s="15" t="s">
        <v>10</v>
      </c>
      <c r="F9" s="15" t="s">
        <v>11</v>
      </c>
      <c r="G9" s="14" t="s">
        <v>12</v>
      </c>
      <c r="H9" s="22" t="s">
        <v>13</v>
      </c>
      <c r="I9" s="69" t="s">
        <v>14</v>
      </c>
      <c r="J9" s="69" t="s">
        <v>15</v>
      </c>
      <c r="K9" s="62" t="s">
        <v>16</v>
      </c>
      <c r="L9" s="118" t="s">
        <v>254</v>
      </c>
      <c r="M9" s="16" t="s">
        <v>18</v>
      </c>
      <c r="N9" s="3"/>
    </row>
    <row r="10" spans="1:17">
      <c r="A10" s="28" t="s">
        <v>19</v>
      </c>
      <c r="B10" s="29" t="s">
        <v>20</v>
      </c>
      <c r="C10" s="31" t="s">
        <v>21</v>
      </c>
      <c r="D10" s="31" t="s">
        <v>22</v>
      </c>
      <c r="E10" s="30" t="s">
        <v>23</v>
      </c>
      <c r="F10" s="30"/>
      <c r="G10" s="46">
        <v>135126</v>
      </c>
      <c r="H10" s="47">
        <v>11506</v>
      </c>
      <c r="I10" s="115">
        <v>19658222</v>
      </c>
      <c r="J10" s="63">
        <f>I10*0.06</f>
        <v>1179493.32</v>
      </c>
      <c r="K10" s="63">
        <f>H10*5.19*12</f>
        <v>716593.68</v>
      </c>
      <c r="L10" s="75">
        <f>J10+K10</f>
        <v>1896087</v>
      </c>
      <c r="M10" s="32"/>
      <c r="P10" s="120">
        <v>19834200</v>
      </c>
      <c r="Q10" s="120" t="s">
        <v>255</v>
      </c>
    </row>
    <row r="11" spans="1:17">
      <c r="A11" s="6" t="s">
        <v>256</v>
      </c>
      <c r="B11" s="7"/>
      <c r="C11" s="23"/>
      <c r="D11" s="23"/>
      <c r="E11" s="19" t="s">
        <v>23</v>
      </c>
      <c r="F11" s="19"/>
      <c r="G11" s="47">
        <v>1290</v>
      </c>
      <c r="H11" s="47">
        <v>103</v>
      </c>
      <c r="I11" s="115">
        <v>175977</v>
      </c>
      <c r="J11" s="66">
        <f>I11*0.06</f>
        <v>10558.619999999999</v>
      </c>
      <c r="K11" s="66">
        <f>H11*5.19*12</f>
        <v>6414.84</v>
      </c>
      <c r="L11" s="76">
        <f>+J11+K11</f>
        <v>16973.46</v>
      </c>
      <c r="M11" s="10"/>
      <c r="P11" s="120">
        <f>+P10/11609*H10</f>
        <v>19658222.517012663</v>
      </c>
    </row>
    <row r="12" spans="1:17">
      <c r="A12" s="6" t="s">
        <v>257</v>
      </c>
      <c r="B12" s="7" t="s">
        <v>26</v>
      </c>
      <c r="C12" s="23" t="s">
        <v>27</v>
      </c>
      <c r="D12" s="23" t="s">
        <v>28</v>
      </c>
      <c r="E12" s="19"/>
      <c r="F12" s="19" t="s">
        <v>23</v>
      </c>
      <c r="G12" s="47">
        <v>26853</v>
      </c>
      <c r="H12" s="47">
        <v>2785</v>
      </c>
      <c r="I12" s="66"/>
      <c r="J12" s="66"/>
      <c r="K12" s="52"/>
      <c r="L12" s="116">
        <f>G12*12</f>
        <v>322236</v>
      </c>
      <c r="M12" s="10" t="s">
        <v>258</v>
      </c>
      <c r="P12" s="120">
        <f>+P10/11609*H11</f>
        <v>175977.48298733743</v>
      </c>
    </row>
    <row r="13" spans="1:17">
      <c r="A13" s="6" t="s">
        <v>259</v>
      </c>
      <c r="B13" s="7"/>
      <c r="C13" s="23"/>
      <c r="D13" s="23"/>
      <c r="E13" s="19"/>
      <c r="F13" s="19" t="s">
        <v>23</v>
      </c>
      <c r="G13" s="47">
        <v>694</v>
      </c>
      <c r="H13" s="47">
        <v>72</v>
      </c>
      <c r="I13" s="66"/>
      <c r="J13" s="66"/>
      <c r="K13" s="52"/>
      <c r="L13" s="116">
        <f t="shared" ref="L13:L32" si="0">G13*12</f>
        <v>8328</v>
      </c>
      <c r="M13" s="10"/>
    </row>
    <row r="14" spans="1:17">
      <c r="A14" s="6" t="s">
        <v>29</v>
      </c>
      <c r="B14" s="7" t="s">
        <v>30</v>
      </c>
      <c r="C14" s="23" t="s">
        <v>31</v>
      </c>
      <c r="D14" s="23" t="s">
        <v>28</v>
      </c>
      <c r="E14" s="19"/>
      <c r="F14" s="19" t="s">
        <v>23</v>
      </c>
      <c r="G14" s="47">
        <v>24070</v>
      </c>
      <c r="H14" s="47">
        <v>2836</v>
      </c>
      <c r="I14" s="66"/>
      <c r="J14" s="66"/>
      <c r="K14" s="52"/>
      <c r="L14" s="116">
        <f t="shared" si="0"/>
        <v>288840</v>
      </c>
      <c r="M14" s="10" t="s">
        <v>260</v>
      </c>
    </row>
    <row r="15" spans="1:17">
      <c r="A15" s="6" t="s">
        <v>261</v>
      </c>
      <c r="B15" s="7"/>
      <c r="C15" s="23"/>
      <c r="D15" s="23"/>
      <c r="E15" s="19"/>
      <c r="F15" s="19" t="s">
        <v>23</v>
      </c>
      <c r="G15" s="47">
        <v>501</v>
      </c>
      <c r="H15" s="47">
        <v>59</v>
      </c>
      <c r="I15" s="66"/>
      <c r="J15" s="66"/>
      <c r="K15" s="52"/>
      <c r="L15" s="116">
        <f t="shared" si="0"/>
        <v>6012</v>
      </c>
      <c r="M15" s="10"/>
    </row>
    <row r="16" spans="1:17">
      <c r="A16" s="6" t="s">
        <v>32</v>
      </c>
      <c r="B16" s="7" t="s">
        <v>33</v>
      </c>
      <c r="C16" s="23" t="s">
        <v>34</v>
      </c>
      <c r="D16" s="23" t="s">
        <v>28</v>
      </c>
      <c r="E16" s="19"/>
      <c r="F16" s="19" t="s">
        <v>23</v>
      </c>
      <c r="G16" s="47">
        <v>21455</v>
      </c>
      <c r="H16" s="47">
        <v>28976</v>
      </c>
      <c r="I16" s="66"/>
      <c r="J16" s="66"/>
      <c r="K16" s="52"/>
      <c r="L16" s="116">
        <f t="shared" si="0"/>
        <v>257460</v>
      </c>
      <c r="M16" s="10" t="s">
        <v>260</v>
      </c>
    </row>
    <row r="17" spans="1:13">
      <c r="A17" s="6" t="s">
        <v>262</v>
      </c>
      <c r="B17" s="7"/>
      <c r="C17" s="23"/>
      <c r="D17" s="23"/>
      <c r="E17" s="19"/>
      <c r="F17" s="19" t="s">
        <v>23</v>
      </c>
      <c r="G17" s="47">
        <v>422</v>
      </c>
      <c r="H17" s="47">
        <v>57</v>
      </c>
      <c r="I17" s="66"/>
      <c r="J17" s="66"/>
      <c r="K17" s="52"/>
      <c r="L17" s="116">
        <f t="shared" si="0"/>
        <v>5064</v>
      </c>
      <c r="M17" s="10"/>
    </row>
    <row r="18" spans="1:13">
      <c r="A18" s="33" t="s">
        <v>35</v>
      </c>
      <c r="B18" t="s">
        <v>36</v>
      </c>
      <c r="C18" s="23" t="s">
        <v>37</v>
      </c>
      <c r="D18" s="21" t="s">
        <v>38</v>
      </c>
      <c r="E18" s="19"/>
      <c r="F18" s="19" t="s">
        <v>23</v>
      </c>
      <c r="G18" s="47">
        <v>53205</v>
      </c>
      <c r="H18" s="47">
        <v>1949</v>
      </c>
      <c r="I18" s="66"/>
      <c r="J18" s="66"/>
      <c r="K18" s="52"/>
      <c r="L18" s="116">
        <f t="shared" si="0"/>
        <v>638460</v>
      </c>
      <c r="M18" s="98" t="s">
        <v>39</v>
      </c>
    </row>
    <row r="19" spans="1:13">
      <c r="A19" s="33" t="s">
        <v>263</v>
      </c>
      <c r="C19" s="23"/>
      <c r="E19" s="19"/>
      <c r="F19" s="19" t="s">
        <v>23</v>
      </c>
      <c r="G19" s="47">
        <v>3214</v>
      </c>
      <c r="H19" s="47">
        <v>107</v>
      </c>
      <c r="I19" s="66"/>
      <c r="J19" s="66"/>
      <c r="K19" s="52"/>
      <c r="L19" s="116">
        <f t="shared" si="0"/>
        <v>38568</v>
      </c>
      <c r="M19" s="98"/>
    </row>
    <row r="20" spans="1:13">
      <c r="A20" s="33" t="s">
        <v>40</v>
      </c>
      <c r="B20" t="s">
        <v>41</v>
      </c>
      <c r="C20" s="23" t="s">
        <v>37</v>
      </c>
      <c r="D20" s="21" t="s">
        <v>42</v>
      </c>
      <c r="E20" s="19"/>
      <c r="F20" s="19" t="s">
        <v>23</v>
      </c>
      <c r="G20" s="47">
        <v>19858</v>
      </c>
      <c r="H20" s="47">
        <v>1655</v>
      </c>
      <c r="I20" s="66"/>
      <c r="J20" s="66"/>
      <c r="K20" s="52"/>
      <c r="L20" s="116">
        <f t="shared" si="0"/>
        <v>238296</v>
      </c>
      <c r="M20" s="10" t="s">
        <v>43</v>
      </c>
    </row>
    <row r="21" spans="1:13">
      <c r="A21" s="33" t="s">
        <v>40</v>
      </c>
      <c r="B21" t="s">
        <v>44</v>
      </c>
      <c r="C21" s="23" t="s">
        <v>45</v>
      </c>
      <c r="D21" s="21" t="s">
        <v>42</v>
      </c>
      <c r="E21" s="19"/>
      <c r="F21" s="19" t="s">
        <v>23</v>
      </c>
      <c r="G21" s="47">
        <v>10608</v>
      </c>
      <c r="H21" s="47">
        <v>884</v>
      </c>
      <c r="I21" s="66"/>
      <c r="J21" s="66"/>
      <c r="K21" s="52"/>
      <c r="L21" s="116">
        <f t="shared" si="0"/>
        <v>127296</v>
      </c>
      <c r="M21" s="10" t="s">
        <v>43</v>
      </c>
    </row>
    <row r="22" spans="1:13">
      <c r="A22" s="33" t="s">
        <v>46</v>
      </c>
      <c r="B22" t="s">
        <v>47</v>
      </c>
      <c r="C22" s="23" t="s">
        <v>48</v>
      </c>
      <c r="D22" s="21" t="s">
        <v>42</v>
      </c>
      <c r="E22" s="19"/>
      <c r="F22" s="19" t="s">
        <v>23</v>
      </c>
      <c r="G22" s="47">
        <v>18335</v>
      </c>
      <c r="H22" s="47">
        <v>1507</v>
      </c>
      <c r="I22" s="66"/>
      <c r="J22" s="66"/>
      <c r="K22" s="52"/>
      <c r="L22" s="116">
        <f t="shared" si="0"/>
        <v>220020</v>
      </c>
      <c r="M22" s="10" t="s">
        <v>43</v>
      </c>
    </row>
    <row r="23" spans="1:13">
      <c r="A23" s="33" t="s">
        <v>49</v>
      </c>
      <c r="B23" t="s">
        <v>50</v>
      </c>
      <c r="C23" s="57" t="s">
        <v>51</v>
      </c>
      <c r="D23" s="21" t="s">
        <v>38</v>
      </c>
      <c r="E23" s="19"/>
      <c r="F23" s="19" t="s">
        <v>23</v>
      </c>
      <c r="G23" s="47">
        <v>32881.120000000003</v>
      </c>
      <c r="H23" s="47">
        <v>2248</v>
      </c>
      <c r="I23" s="66"/>
      <c r="J23" s="66"/>
      <c r="K23" s="52"/>
      <c r="L23" s="116">
        <f t="shared" si="0"/>
        <v>394573.44000000006</v>
      </c>
      <c r="M23" s="10" t="s">
        <v>43</v>
      </c>
    </row>
    <row r="24" spans="1:13">
      <c r="A24" s="33" t="s">
        <v>52</v>
      </c>
      <c r="B24" t="s">
        <v>50</v>
      </c>
      <c r="C24" s="58" t="s">
        <v>53</v>
      </c>
      <c r="D24" s="21" t="s">
        <v>42</v>
      </c>
      <c r="E24" s="19"/>
      <c r="F24" s="19" t="s">
        <v>23</v>
      </c>
      <c r="G24" s="47">
        <v>28055.96</v>
      </c>
      <c r="H24" s="47">
        <v>2230</v>
      </c>
      <c r="I24" s="66"/>
      <c r="J24" s="66"/>
      <c r="K24" s="52"/>
      <c r="L24" s="116">
        <f t="shared" si="0"/>
        <v>336671.52</v>
      </c>
      <c r="M24" s="98" t="s">
        <v>54</v>
      </c>
    </row>
    <row r="25" spans="1:13">
      <c r="A25" s="33" t="s">
        <v>55</v>
      </c>
      <c r="B25" t="s">
        <v>56</v>
      </c>
      <c r="C25" s="23" t="s">
        <v>57</v>
      </c>
      <c r="D25" s="21" t="s">
        <v>58</v>
      </c>
      <c r="E25" s="19"/>
      <c r="F25" s="19" t="s">
        <v>23</v>
      </c>
      <c r="G25" s="47">
        <v>26268.82</v>
      </c>
      <c r="H25" s="47">
        <v>1672</v>
      </c>
      <c r="I25" s="66"/>
      <c r="J25" s="66"/>
      <c r="K25" s="52"/>
      <c r="L25" s="116">
        <f t="shared" si="0"/>
        <v>315225.83999999997</v>
      </c>
      <c r="M25" s="10" t="s">
        <v>264</v>
      </c>
    </row>
    <row r="26" spans="1:13">
      <c r="A26" s="6" t="s">
        <v>59</v>
      </c>
      <c r="B26" s="7" t="s">
        <v>60</v>
      </c>
      <c r="C26" s="23" t="s">
        <v>61</v>
      </c>
      <c r="D26" s="23" t="s">
        <v>62</v>
      </c>
      <c r="E26" s="19"/>
      <c r="F26" s="19" t="s">
        <v>23</v>
      </c>
      <c r="G26" s="47">
        <v>13796.34</v>
      </c>
      <c r="H26" s="47">
        <v>735</v>
      </c>
      <c r="I26" s="66"/>
      <c r="J26" s="66"/>
      <c r="K26" s="52"/>
      <c r="L26" s="116">
        <f t="shared" si="0"/>
        <v>165556.08000000002</v>
      </c>
      <c r="M26" s="10" t="s">
        <v>265</v>
      </c>
    </row>
    <row r="27" spans="1:13">
      <c r="A27" s="33" t="s">
        <v>63</v>
      </c>
      <c r="B27" s="34" t="s">
        <v>64</v>
      </c>
      <c r="C27" s="23" t="s">
        <v>65</v>
      </c>
      <c r="D27" s="21" t="s">
        <v>66</v>
      </c>
      <c r="E27" s="19"/>
      <c r="F27" s="19" t="s">
        <v>23</v>
      </c>
      <c r="G27" s="107">
        <v>10275</v>
      </c>
      <c r="H27" s="47">
        <v>590</v>
      </c>
      <c r="I27" s="66"/>
      <c r="J27" s="66"/>
      <c r="K27" s="52"/>
      <c r="L27" s="116">
        <f t="shared" si="0"/>
        <v>123300</v>
      </c>
      <c r="M27" s="10" t="s">
        <v>266</v>
      </c>
    </row>
    <row r="28" spans="1:13">
      <c r="A28" s="33" t="s">
        <v>67</v>
      </c>
      <c r="B28" t="s">
        <v>68</v>
      </c>
      <c r="C28" s="23" t="s">
        <v>69</v>
      </c>
      <c r="D28" s="21" t="s">
        <v>70</v>
      </c>
      <c r="E28" s="19"/>
      <c r="F28" s="19" t="s">
        <v>23</v>
      </c>
      <c r="G28" s="47">
        <v>55257</v>
      </c>
      <c r="H28" s="47">
        <v>2304</v>
      </c>
      <c r="I28" s="66"/>
      <c r="J28" s="66"/>
      <c r="K28" s="52"/>
      <c r="L28" s="116">
        <f t="shared" si="0"/>
        <v>663084</v>
      </c>
      <c r="M28" s="10" t="s">
        <v>267</v>
      </c>
    </row>
    <row r="29" spans="1:13">
      <c r="A29" s="33" t="s">
        <v>72</v>
      </c>
      <c r="B29" t="s">
        <v>64</v>
      </c>
      <c r="C29" s="23" t="s">
        <v>65</v>
      </c>
      <c r="D29" s="21" t="s">
        <v>73</v>
      </c>
      <c r="E29" s="19"/>
      <c r="F29" s="19" t="s">
        <v>23</v>
      </c>
      <c r="G29" s="47">
        <v>5688.24</v>
      </c>
      <c r="H29" s="47">
        <v>307</v>
      </c>
      <c r="I29" s="66"/>
      <c r="J29" s="66"/>
      <c r="K29" s="52"/>
      <c r="L29" s="116">
        <f t="shared" si="0"/>
        <v>68258.880000000005</v>
      </c>
      <c r="M29" s="10" t="s">
        <v>266</v>
      </c>
    </row>
    <row r="30" spans="1:13">
      <c r="A30" s="33" t="s">
        <v>74</v>
      </c>
      <c r="B30" s="34" t="s">
        <v>64</v>
      </c>
      <c r="C30" s="23" t="s">
        <v>65</v>
      </c>
      <c r="D30" s="21" t="s">
        <v>75</v>
      </c>
      <c r="E30" s="19"/>
      <c r="F30" s="19" t="s">
        <v>23</v>
      </c>
      <c r="G30" s="47">
        <v>15114</v>
      </c>
      <c r="H30" s="47">
        <v>799</v>
      </c>
      <c r="I30" s="66"/>
      <c r="J30" s="66"/>
      <c r="K30" s="52"/>
      <c r="L30" s="116">
        <f t="shared" si="0"/>
        <v>181368</v>
      </c>
      <c r="M30" s="10" t="s">
        <v>266</v>
      </c>
    </row>
    <row r="31" spans="1:13">
      <c r="A31" s="33" t="s">
        <v>76</v>
      </c>
      <c r="B31" s="34" t="s">
        <v>64</v>
      </c>
      <c r="C31" s="23" t="s">
        <v>65</v>
      </c>
      <c r="D31" s="21" t="s">
        <v>75</v>
      </c>
      <c r="E31" s="19"/>
      <c r="F31" s="19" t="s">
        <v>23</v>
      </c>
      <c r="G31" s="47">
        <v>3400</v>
      </c>
      <c r="H31" s="47">
        <v>211</v>
      </c>
      <c r="I31" s="66"/>
      <c r="J31" s="66"/>
      <c r="K31" s="52"/>
      <c r="L31" s="116">
        <f t="shared" si="0"/>
        <v>40800</v>
      </c>
      <c r="M31" s="10" t="s">
        <v>266</v>
      </c>
    </row>
    <row r="32" spans="1:13">
      <c r="A32" s="33" t="s">
        <v>77</v>
      </c>
      <c r="B32" t="s">
        <v>78</v>
      </c>
      <c r="C32" s="23" t="s">
        <v>79</v>
      </c>
      <c r="D32" s="21" t="s">
        <v>75</v>
      </c>
      <c r="E32" s="19"/>
      <c r="F32" s="19" t="s">
        <v>23</v>
      </c>
      <c r="G32" s="47">
        <v>11046.98</v>
      </c>
      <c r="H32" s="47">
        <v>1035</v>
      </c>
      <c r="I32" s="66"/>
      <c r="J32" s="66"/>
      <c r="K32" s="52"/>
      <c r="L32" s="116">
        <f t="shared" si="0"/>
        <v>132563.76</v>
      </c>
      <c r="M32" s="10" t="s">
        <v>268</v>
      </c>
    </row>
    <row r="33" spans="1:17" ht="15" customHeight="1">
      <c r="A33" s="6" t="s">
        <v>81</v>
      </c>
      <c r="B33" s="7" t="s">
        <v>82</v>
      </c>
      <c r="C33" s="23" t="s">
        <v>83</v>
      </c>
      <c r="D33" s="23" t="s">
        <v>75</v>
      </c>
      <c r="E33" s="19" t="s">
        <v>23</v>
      </c>
      <c r="F33" s="19"/>
      <c r="G33" s="47">
        <v>2137.65</v>
      </c>
      <c r="H33" s="47">
        <v>319</v>
      </c>
      <c r="I33" s="66"/>
      <c r="J33" s="66"/>
      <c r="K33" s="52"/>
      <c r="L33" s="76">
        <f>G33*12</f>
        <v>25651.800000000003</v>
      </c>
      <c r="M33" s="10" t="s">
        <v>269</v>
      </c>
    </row>
    <row r="34" spans="1:17" ht="15" customHeight="1">
      <c r="A34" s="6" t="s">
        <v>81</v>
      </c>
      <c r="B34" s="7" t="s">
        <v>82</v>
      </c>
      <c r="C34" s="23" t="s">
        <v>83</v>
      </c>
      <c r="D34" s="23" t="s">
        <v>270</v>
      </c>
      <c r="E34" s="19" t="s">
        <v>23</v>
      </c>
      <c r="F34" s="19"/>
      <c r="G34" s="47">
        <v>3907</v>
      </c>
      <c r="H34" s="47">
        <v>583</v>
      </c>
      <c r="I34" s="66"/>
      <c r="J34" s="66"/>
      <c r="K34" s="52"/>
      <c r="L34" s="76">
        <f>G34*12</f>
        <v>46884</v>
      </c>
      <c r="M34" s="10" t="s">
        <v>269</v>
      </c>
    </row>
    <row r="35" spans="1:17" ht="15" customHeight="1">
      <c r="A35" s="33" t="s">
        <v>85</v>
      </c>
      <c r="B35" t="s">
        <v>86</v>
      </c>
      <c r="C35" s="23" t="s">
        <v>87</v>
      </c>
      <c r="D35" s="21" t="s">
        <v>88</v>
      </c>
      <c r="E35" s="19"/>
      <c r="F35" s="19" t="s">
        <v>23</v>
      </c>
      <c r="G35" s="47">
        <v>20231.259999999998</v>
      </c>
      <c r="H35" s="47">
        <v>782</v>
      </c>
      <c r="I35" s="66"/>
      <c r="J35" s="66"/>
      <c r="K35" s="52"/>
      <c r="L35" s="116">
        <f t="shared" ref="L35:L36" si="1">G35*12</f>
        <v>242775.12</v>
      </c>
      <c r="M35" s="10" t="s">
        <v>271</v>
      </c>
    </row>
    <row r="36" spans="1:17" s="3" customFormat="1">
      <c r="A36" s="33" t="s">
        <v>89</v>
      </c>
      <c r="B36" t="s">
        <v>90</v>
      </c>
      <c r="C36" s="23" t="s">
        <v>65</v>
      </c>
      <c r="D36" s="21" t="s">
        <v>91</v>
      </c>
      <c r="E36" s="19"/>
      <c r="F36" s="19" t="s">
        <v>23</v>
      </c>
      <c r="G36" s="47">
        <v>3435.24</v>
      </c>
      <c r="H36" s="47">
        <v>184</v>
      </c>
      <c r="I36" s="66"/>
      <c r="J36" s="66"/>
      <c r="K36" s="52"/>
      <c r="L36" s="116">
        <f t="shared" si="1"/>
        <v>41222.879999999997</v>
      </c>
      <c r="M36" s="10" t="s">
        <v>266</v>
      </c>
      <c r="P36" s="121"/>
      <c r="Q36" s="121"/>
    </row>
    <row r="37" spans="1:17">
      <c r="A37" s="33" t="s">
        <v>92</v>
      </c>
      <c r="B37" t="s">
        <v>93</v>
      </c>
      <c r="C37" s="23" t="s">
        <v>94</v>
      </c>
      <c r="D37" s="21" t="s">
        <v>95</v>
      </c>
      <c r="E37" s="19" t="s">
        <v>23</v>
      </c>
      <c r="F37" s="19"/>
      <c r="G37" s="47">
        <v>7682.47</v>
      </c>
      <c r="H37" s="47">
        <v>280</v>
      </c>
      <c r="I37" s="66">
        <v>1085390</v>
      </c>
      <c r="J37" s="66">
        <f>I37*0.06</f>
        <v>65123.399999999994</v>
      </c>
      <c r="K37" s="66">
        <f>H37*5.19*12</f>
        <v>17438.400000000001</v>
      </c>
      <c r="L37" s="76">
        <f>J37+K37</f>
        <v>82561.799999999988</v>
      </c>
      <c r="M37" s="10" t="s">
        <v>169</v>
      </c>
      <c r="P37" s="122">
        <v>5930860</v>
      </c>
      <c r="Q37" s="120" t="s">
        <v>255</v>
      </c>
    </row>
    <row r="38" spans="1:17">
      <c r="A38" s="33" t="s">
        <v>97</v>
      </c>
      <c r="B38" t="s">
        <v>98</v>
      </c>
      <c r="C38" s="23" t="s">
        <v>99</v>
      </c>
      <c r="D38" s="21" t="s">
        <v>95</v>
      </c>
      <c r="E38" s="19" t="s">
        <v>23</v>
      </c>
      <c r="F38" s="19"/>
      <c r="G38" s="47">
        <v>2629.33</v>
      </c>
      <c r="H38" s="47">
        <v>169</v>
      </c>
      <c r="I38" s="66">
        <f>1990*H38</f>
        <v>336310</v>
      </c>
      <c r="J38" s="66">
        <f>I38*0.06</f>
        <v>20178.599999999999</v>
      </c>
      <c r="K38" s="66">
        <f>H38*5.19*12</f>
        <v>10525.32</v>
      </c>
      <c r="L38" s="76">
        <f>J38+K38</f>
        <v>30703.919999999998</v>
      </c>
      <c r="M38" s="10"/>
      <c r="P38" s="120">
        <f>+P37/1530*280</f>
        <v>1085386.1437908497</v>
      </c>
    </row>
    <row r="39" spans="1:17">
      <c r="A39" s="35" t="s">
        <v>100</v>
      </c>
      <c r="B39" t="s">
        <v>64</v>
      </c>
      <c r="C39" s="23" t="s">
        <v>65</v>
      </c>
      <c r="D39" s="21" t="s">
        <v>95</v>
      </c>
      <c r="E39" s="19"/>
      <c r="F39" s="19" t="s">
        <v>23</v>
      </c>
      <c r="G39" s="47">
        <v>2656</v>
      </c>
      <c r="H39" s="47">
        <v>139</v>
      </c>
      <c r="I39" s="66"/>
      <c r="J39" s="66"/>
      <c r="K39" s="66"/>
      <c r="L39" s="116">
        <f>+G39*12</f>
        <v>31872</v>
      </c>
      <c r="M39" s="10" t="s">
        <v>266</v>
      </c>
    </row>
    <row r="40" spans="1:17">
      <c r="A40" s="33" t="s">
        <v>101</v>
      </c>
      <c r="B40" t="s">
        <v>102</v>
      </c>
      <c r="C40" s="23" t="s">
        <v>103</v>
      </c>
      <c r="D40" s="21" t="s">
        <v>104</v>
      </c>
      <c r="E40" s="19" t="s">
        <v>23</v>
      </c>
      <c r="F40" s="19"/>
      <c r="G40" s="47">
        <v>871.67</v>
      </c>
      <c r="H40" s="47">
        <v>54</v>
      </c>
      <c r="I40" s="66">
        <f>2347*H40</f>
        <v>126738</v>
      </c>
      <c r="J40" s="66">
        <f t="shared" ref="J40:J44" si="2">I40*0.06</f>
        <v>7604.28</v>
      </c>
      <c r="K40" s="66">
        <f t="shared" ref="K40:K45" si="3">H40*5.19*12</f>
        <v>3363.1200000000008</v>
      </c>
      <c r="L40" s="76">
        <f t="shared" ref="L40:L56" si="4">J40+K40</f>
        <v>10967.400000000001</v>
      </c>
      <c r="M40" s="50"/>
    </row>
    <row r="41" spans="1:17">
      <c r="A41" s="33" t="s">
        <v>105</v>
      </c>
      <c r="B41" t="s">
        <v>106</v>
      </c>
      <c r="C41" s="23" t="s">
        <v>107</v>
      </c>
      <c r="D41" s="21" t="s">
        <v>104</v>
      </c>
      <c r="E41" s="19" t="s">
        <v>23</v>
      </c>
      <c r="F41" s="19"/>
      <c r="G41" s="47">
        <v>540.75</v>
      </c>
      <c r="H41" s="47">
        <v>37</v>
      </c>
      <c r="I41" s="66">
        <f>2471*H41</f>
        <v>91427</v>
      </c>
      <c r="J41" s="66">
        <f t="shared" si="2"/>
        <v>5485.62</v>
      </c>
      <c r="K41" s="66">
        <f t="shared" si="3"/>
        <v>2304.36</v>
      </c>
      <c r="L41" s="76">
        <f t="shared" si="4"/>
        <v>7789.98</v>
      </c>
      <c r="M41" s="50"/>
    </row>
    <row r="42" spans="1:17">
      <c r="A42" s="35" t="s">
        <v>108</v>
      </c>
      <c r="B42" t="s">
        <v>109</v>
      </c>
      <c r="C42" s="23" t="s">
        <v>110</v>
      </c>
      <c r="D42" s="21" t="s">
        <v>104</v>
      </c>
      <c r="E42" s="19" t="s">
        <v>23</v>
      </c>
      <c r="F42" s="19"/>
      <c r="G42" s="47">
        <v>513</v>
      </c>
      <c r="H42" s="47">
        <v>29</v>
      </c>
      <c r="I42" s="66">
        <f>4800*H42</f>
        <v>139200</v>
      </c>
      <c r="J42" s="66">
        <f t="shared" si="2"/>
        <v>8352</v>
      </c>
      <c r="K42" s="66">
        <f t="shared" si="3"/>
        <v>1806.1200000000003</v>
      </c>
      <c r="L42" s="76">
        <f t="shared" si="4"/>
        <v>10158.120000000001</v>
      </c>
      <c r="M42" s="50"/>
    </row>
    <row r="43" spans="1:17">
      <c r="A43" s="33" t="s">
        <v>111</v>
      </c>
      <c r="B43" t="s">
        <v>112</v>
      </c>
      <c r="C43" s="23" t="s">
        <v>113</v>
      </c>
      <c r="D43" s="21" t="s">
        <v>104</v>
      </c>
      <c r="E43" s="19" t="s">
        <v>23</v>
      </c>
      <c r="F43" s="19"/>
      <c r="G43" s="47">
        <v>489.75</v>
      </c>
      <c r="H43" s="47">
        <v>20</v>
      </c>
      <c r="I43" s="66">
        <f>5500*H43</f>
        <v>110000</v>
      </c>
      <c r="J43" s="66">
        <f t="shared" si="2"/>
        <v>6600</v>
      </c>
      <c r="K43" s="66">
        <f t="shared" si="3"/>
        <v>1245.6000000000001</v>
      </c>
      <c r="L43" s="76">
        <f t="shared" si="4"/>
        <v>7845.6</v>
      </c>
      <c r="M43" s="51" t="s">
        <v>114</v>
      </c>
    </row>
    <row r="44" spans="1:17">
      <c r="A44" s="33" t="s">
        <v>115</v>
      </c>
      <c r="B44" t="s">
        <v>116</v>
      </c>
      <c r="C44" s="23" t="s">
        <v>117</v>
      </c>
      <c r="D44" s="21" t="s">
        <v>104</v>
      </c>
      <c r="E44" s="19" t="s">
        <v>23</v>
      </c>
      <c r="F44" s="19"/>
      <c r="G44" s="47">
        <v>248.5</v>
      </c>
      <c r="H44" s="47">
        <v>20</v>
      </c>
      <c r="I44" s="66">
        <f>1420*H44</f>
        <v>28400</v>
      </c>
      <c r="J44" s="66">
        <f t="shared" si="2"/>
        <v>1704</v>
      </c>
      <c r="K44" s="66">
        <f t="shared" si="3"/>
        <v>1245.6000000000001</v>
      </c>
      <c r="L44" s="76">
        <f t="shared" si="4"/>
        <v>2949.6000000000004</v>
      </c>
      <c r="M44" s="51" t="s">
        <v>118</v>
      </c>
    </row>
    <row r="45" spans="1:17">
      <c r="A45" s="33" t="s">
        <v>119</v>
      </c>
      <c r="B45" t="s">
        <v>120</v>
      </c>
      <c r="C45" s="23" t="s">
        <v>121</v>
      </c>
      <c r="D45" s="21" t="s">
        <v>104</v>
      </c>
      <c r="E45" s="19" t="s">
        <v>23</v>
      </c>
      <c r="F45" s="19"/>
      <c r="G45" s="47">
        <v>126.75</v>
      </c>
      <c r="H45" s="47">
        <v>10</v>
      </c>
      <c r="I45" s="66">
        <f>1700*H45</f>
        <v>17000</v>
      </c>
      <c r="J45" s="66">
        <f>I45*0.06</f>
        <v>1020</v>
      </c>
      <c r="K45" s="66">
        <f t="shared" si="3"/>
        <v>622.80000000000007</v>
      </c>
      <c r="L45" s="76">
        <f t="shared" si="4"/>
        <v>1642.8000000000002</v>
      </c>
      <c r="M45" s="51" t="s">
        <v>122</v>
      </c>
    </row>
    <row r="46" spans="1:17">
      <c r="A46" s="35" t="s">
        <v>123</v>
      </c>
      <c r="B46" t="s">
        <v>124</v>
      </c>
      <c r="C46" s="23" t="s">
        <v>125</v>
      </c>
      <c r="D46" s="21" t="s">
        <v>104</v>
      </c>
      <c r="E46" s="19"/>
      <c r="F46" s="19" t="s">
        <v>126</v>
      </c>
      <c r="G46" s="114">
        <v>682.42</v>
      </c>
      <c r="H46" s="114">
        <v>21</v>
      </c>
      <c r="I46" s="66"/>
      <c r="J46" s="66"/>
      <c r="K46" s="66"/>
      <c r="L46" s="117">
        <f>+G46*12</f>
        <v>8189.0399999999991</v>
      </c>
      <c r="M46" s="51" t="s">
        <v>272</v>
      </c>
    </row>
    <row r="47" spans="1:17">
      <c r="A47" s="35" t="s">
        <v>128</v>
      </c>
      <c r="B47" t="s">
        <v>129</v>
      </c>
      <c r="C47" s="23" t="s">
        <v>130</v>
      </c>
      <c r="D47" s="21" t="s">
        <v>104</v>
      </c>
      <c r="E47" s="19"/>
      <c r="F47" s="19" t="s">
        <v>126</v>
      </c>
      <c r="G47" s="114">
        <v>690.08</v>
      </c>
      <c r="H47" s="114">
        <v>38</v>
      </c>
      <c r="I47" s="66"/>
      <c r="J47" s="66"/>
      <c r="K47" s="66"/>
      <c r="L47" s="117">
        <f>+G47*12</f>
        <v>8280.9600000000009</v>
      </c>
      <c r="M47" s="73"/>
    </row>
    <row r="48" spans="1:17">
      <c r="A48" s="33" t="s">
        <v>132</v>
      </c>
      <c r="B48" t="s">
        <v>133</v>
      </c>
      <c r="C48" s="23" t="s">
        <v>134</v>
      </c>
      <c r="D48" s="21" t="s">
        <v>104</v>
      </c>
      <c r="E48" s="19" t="s">
        <v>23</v>
      </c>
      <c r="F48" s="19"/>
      <c r="G48" s="47">
        <v>499.42</v>
      </c>
      <c r="H48" s="47">
        <v>40</v>
      </c>
      <c r="I48" s="66">
        <f>2140*H48</f>
        <v>85600</v>
      </c>
      <c r="J48" s="66">
        <f t="shared" ref="J48:J59" si="5">I48*0.06</f>
        <v>5136</v>
      </c>
      <c r="K48" s="66">
        <f t="shared" ref="K48:K49" si="6">H48*5.19*12</f>
        <v>2491.2000000000003</v>
      </c>
      <c r="L48" s="76">
        <f t="shared" si="4"/>
        <v>7627.2000000000007</v>
      </c>
      <c r="M48" s="50"/>
    </row>
    <row r="49" spans="1:17">
      <c r="A49" s="33" t="s">
        <v>135</v>
      </c>
      <c r="B49" t="s">
        <v>136</v>
      </c>
      <c r="C49" s="23" t="s">
        <v>137</v>
      </c>
      <c r="D49" s="21" t="s">
        <v>104</v>
      </c>
      <c r="E49" s="19" t="s">
        <v>23</v>
      </c>
      <c r="F49" s="19"/>
      <c r="G49" s="47">
        <v>1777</v>
      </c>
      <c r="H49" s="47">
        <v>104</v>
      </c>
      <c r="I49" s="68">
        <v>288100</v>
      </c>
      <c r="J49" s="66">
        <f t="shared" si="5"/>
        <v>17286</v>
      </c>
      <c r="K49" s="66">
        <f t="shared" si="6"/>
        <v>6477.12</v>
      </c>
      <c r="L49" s="76">
        <f t="shared" si="4"/>
        <v>23763.119999999999</v>
      </c>
      <c r="M49" s="50" t="s">
        <v>169</v>
      </c>
      <c r="P49" s="122">
        <v>16257700</v>
      </c>
      <c r="Q49" s="120" t="s">
        <v>255</v>
      </c>
    </row>
    <row r="50" spans="1:17">
      <c r="A50" s="33" t="s">
        <v>139</v>
      </c>
      <c r="B50" t="s">
        <v>140</v>
      </c>
      <c r="C50" s="23" t="s">
        <v>141</v>
      </c>
      <c r="D50" s="21" t="s">
        <v>104</v>
      </c>
      <c r="E50" s="19" t="s">
        <v>23</v>
      </c>
      <c r="F50" s="19"/>
      <c r="G50" s="47">
        <v>313.75</v>
      </c>
      <c r="H50" s="47">
        <v>23</v>
      </c>
      <c r="I50" s="66">
        <f>1784*H50</f>
        <v>41032</v>
      </c>
      <c r="J50" s="66">
        <f t="shared" si="5"/>
        <v>2461.92</v>
      </c>
      <c r="K50" s="66">
        <f t="shared" ref="K50:K59" si="7">H50*5.19*12</f>
        <v>1432.44</v>
      </c>
      <c r="L50" s="76">
        <f t="shared" si="4"/>
        <v>3894.36</v>
      </c>
      <c r="M50" s="51"/>
      <c r="P50" s="120">
        <f>+P49/5869*104</f>
        <v>288090.10052819899</v>
      </c>
    </row>
    <row r="51" spans="1:17">
      <c r="A51" s="33" t="s">
        <v>142</v>
      </c>
      <c r="B51" t="s">
        <v>143</v>
      </c>
      <c r="C51" s="23" t="s">
        <v>144</v>
      </c>
      <c r="D51" s="21" t="s">
        <v>104</v>
      </c>
      <c r="E51" s="19" t="s">
        <v>23</v>
      </c>
      <c r="F51" s="19"/>
      <c r="G51" s="47">
        <v>1103.58</v>
      </c>
      <c r="H51" s="47">
        <v>91</v>
      </c>
      <c r="I51" s="66">
        <f>2170*H51</f>
        <v>197470</v>
      </c>
      <c r="J51" s="66">
        <f t="shared" si="5"/>
        <v>11848.199999999999</v>
      </c>
      <c r="K51" s="66">
        <f t="shared" si="7"/>
        <v>5667.4800000000005</v>
      </c>
      <c r="L51" s="76">
        <f t="shared" si="4"/>
        <v>17515.68</v>
      </c>
      <c r="M51" s="51"/>
    </row>
    <row r="52" spans="1:17">
      <c r="A52" s="33" t="s">
        <v>145</v>
      </c>
      <c r="B52" t="s">
        <v>146</v>
      </c>
      <c r="C52" s="23" t="s">
        <v>147</v>
      </c>
      <c r="D52" s="21" t="s">
        <v>104</v>
      </c>
      <c r="E52" s="19" t="s">
        <v>23</v>
      </c>
      <c r="F52" s="19"/>
      <c r="G52" s="47">
        <v>683.92</v>
      </c>
      <c r="H52" s="47">
        <v>49</v>
      </c>
      <c r="I52" s="66">
        <f>2080*H52</f>
        <v>101920</v>
      </c>
      <c r="J52" s="66">
        <f t="shared" si="5"/>
        <v>6115.2</v>
      </c>
      <c r="K52" s="66">
        <f>H52*5.19*12</f>
        <v>3051.7200000000003</v>
      </c>
      <c r="L52" s="76">
        <f t="shared" si="4"/>
        <v>9166.92</v>
      </c>
      <c r="M52" s="51" t="s">
        <v>273</v>
      </c>
    </row>
    <row r="53" spans="1:17">
      <c r="A53" s="33" t="s">
        <v>149</v>
      </c>
      <c r="B53" t="s">
        <v>150</v>
      </c>
      <c r="C53" s="23" t="s">
        <v>151</v>
      </c>
      <c r="D53" s="21" t="s">
        <v>104</v>
      </c>
      <c r="E53" s="19" t="s">
        <v>23</v>
      </c>
      <c r="F53" s="19"/>
      <c r="G53" s="47">
        <v>483.92</v>
      </c>
      <c r="H53" s="47">
        <v>35</v>
      </c>
      <c r="I53" s="66">
        <f>2680*H53</f>
        <v>93800</v>
      </c>
      <c r="J53" s="66">
        <f t="shared" si="5"/>
        <v>5628</v>
      </c>
      <c r="K53" s="66">
        <f t="shared" si="7"/>
        <v>2179.8000000000002</v>
      </c>
      <c r="L53" s="76">
        <f t="shared" si="4"/>
        <v>7807.8</v>
      </c>
      <c r="M53" s="50"/>
    </row>
    <row r="54" spans="1:17">
      <c r="A54" s="33" t="s">
        <v>152</v>
      </c>
      <c r="B54" t="s">
        <v>153</v>
      </c>
      <c r="C54" s="23" t="s">
        <v>151</v>
      </c>
      <c r="D54" s="21" t="s">
        <v>104</v>
      </c>
      <c r="E54" s="19" t="s">
        <v>23</v>
      </c>
      <c r="F54" s="19"/>
      <c r="G54" s="47">
        <v>2750</v>
      </c>
      <c r="H54" s="47">
        <v>213</v>
      </c>
      <c r="I54" s="66">
        <f>2600*H54</f>
        <v>553800</v>
      </c>
      <c r="J54" s="66">
        <f t="shared" si="5"/>
        <v>33228</v>
      </c>
      <c r="K54" s="66">
        <f t="shared" si="7"/>
        <v>13265.64</v>
      </c>
      <c r="L54" s="76">
        <f t="shared" si="4"/>
        <v>46493.64</v>
      </c>
      <c r="M54" s="51" t="s">
        <v>274</v>
      </c>
    </row>
    <row r="55" spans="1:17">
      <c r="A55" s="33" t="s">
        <v>154</v>
      </c>
      <c r="B55" t="s">
        <v>155</v>
      </c>
      <c r="C55" s="23" t="s">
        <v>156</v>
      </c>
      <c r="D55" s="21" t="s">
        <v>104</v>
      </c>
      <c r="E55" s="19" t="s">
        <v>23</v>
      </c>
      <c r="F55" s="19"/>
      <c r="G55" s="47">
        <v>320.33</v>
      </c>
      <c r="H55" s="47">
        <v>32</v>
      </c>
      <c r="I55" s="66">
        <f>1480*H55</f>
        <v>47360</v>
      </c>
      <c r="J55" s="66">
        <f t="shared" si="5"/>
        <v>2841.6</v>
      </c>
      <c r="K55" s="66">
        <f t="shared" si="7"/>
        <v>1992.96</v>
      </c>
      <c r="L55" s="76">
        <f t="shared" si="4"/>
        <v>4834.5599999999995</v>
      </c>
      <c r="M55" s="50"/>
    </row>
    <row r="56" spans="1:17">
      <c r="A56" s="33" t="s">
        <v>157</v>
      </c>
      <c r="B56" t="s">
        <v>158</v>
      </c>
      <c r="C56" s="23" t="s">
        <v>159</v>
      </c>
      <c r="D56" s="21" t="s">
        <v>104</v>
      </c>
      <c r="E56" s="19" t="s">
        <v>23</v>
      </c>
      <c r="F56" s="19"/>
      <c r="G56" s="47">
        <v>947</v>
      </c>
      <c r="H56" s="47">
        <v>68</v>
      </c>
      <c r="I56" s="66">
        <f>2000*H56</f>
        <v>136000</v>
      </c>
      <c r="J56" s="66">
        <f t="shared" si="5"/>
        <v>8160</v>
      </c>
      <c r="K56" s="66">
        <f t="shared" si="7"/>
        <v>4235.04</v>
      </c>
      <c r="L56" s="76">
        <f t="shared" si="4"/>
        <v>12395.04</v>
      </c>
      <c r="M56" s="50"/>
    </row>
    <row r="57" spans="1:17">
      <c r="A57" s="33" t="s">
        <v>160</v>
      </c>
      <c r="B57" t="s">
        <v>161</v>
      </c>
      <c r="C57" s="23" t="s">
        <v>162</v>
      </c>
      <c r="D57" s="21" t="s">
        <v>104</v>
      </c>
      <c r="E57" s="19"/>
      <c r="F57" s="19" t="s">
        <v>126</v>
      </c>
      <c r="G57" s="114">
        <v>543.25</v>
      </c>
      <c r="H57" s="114">
        <v>26</v>
      </c>
      <c r="I57" s="66"/>
      <c r="J57" s="66"/>
      <c r="K57" s="66"/>
      <c r="L57" s="117">
        <f>+G57*12</f>
        <v>6519</v>
      </c>
      <c r="M57" s="50"/>
    </row>
    <row r="58" spans="1:17">
      <c r="A58" s="33" t="s">
        <v>163</v>
      </c>
      <c r="B58" t="s">
        <v>164</v>
      </c>
      <c r="C58" s="23" t="s">
        <v>165</v>
      </c>
      <c r="D58" s="21" t="s">
        <v>104</v>
      </c>
      <c r="E58" s="19" t="s">
        <v>23</v>
      </c>
      <c r="F58" s="19"/>
      <c r="G58" s="47">
        <v>1446.92</v>
      </c>
      <c r="H58" s="47">
        <v>87</v>
      </c>
      <c r="I58" s="66">
        <f>3500*H58</f>
        <v>304500</v>
      </c>
      <c r="J58" s="66">
        <f t="shared" si="5"/>
        <v>18270</v>
      </c>
      <c r="K58" s="66">
        <f t="shared" si="7"/>
        <v>5418.3600000000006</v>
      </c>
      <c r="L58" s="76">
        <f t="shared" ref="L58" si="8">J58+K58</f>
        <v>23688.36</v>
      </c>
      <c r="M58" s="50"/>
    </row>
    <row r="59" spans="1:17">
      <c r="A59" s="33" t="s">
        <v>166</v>
      </c>
      <c r="B59" t="s">
        <v>167</v>
      </c>
      <c r="C59" s="23" t="s">
        <v>168</v>
      </c>
      <c r="D59" s="21" t="s">
        <v>104</v>
      </c>
      <c r="E59" s="19" t="s">
        <v>23</v>
      </c>
      <c r="F59" s="19"/>
      <c r="G59" s="47">
        <v>1646.75</v>
      </c>
      <c r="H59" s="113">
        <v>59</v>
      </c>
      <c r="I59" s="66">
        <v>240630</v>
      </c>
      <c r="J59" s="66">
        <f t="shared" si="5"/>
        <v>14437.8</v>
      </c>
      <c r="K59" s="66">
        <f t="shared" si="7"/>
        <v>3674.5200000000004</v>
      </c>
      <c r="L59" s="76">
        <f>G59*12</f>
        <v>19761</v>
      </c>
      <c r="M59" s="50" t="s">
        <v>169</v>
      </c>
      <c r="P59" s="122">
        <v>9539600</v>
      </c>
      <c r="Q59" s="120" t="s">
        <v>255</v>
      </c>
    </row>
    <row r="60" spans="1:17">
      <c r="A60" s="33"/>
      <c r="G60" s="48"/>
      <c r="H60" s="48"/>
      <c r="L60" s="77"/>
      <c r="M60" s="36"/>
      <c r="P60" s="120">
        <f>+P59/2339*59</f>
        <v>240631.2099187687</v>
      </c>
    </row>
    <row r="61" spans="1:17">
      <c r="A61" s="24" t="s">
        <v>170</v>
      </c>
      <c r="B61" s="25" t="s">
        <v>171</v>
      </c>
      <c r="C61" s="55"/>
      <c r="D61" s="26" t="s">
        <v>172</v>
      </c>
      <c r="E61" s="26"/>
      <c r="F61" s="26" t="s">
        <v>23</v>
      </c>
      <c r="G61" s="49">
        <v>2425.3130000000001</v>
      </c>
      <c r="H61" s="49">
        <v>77</v>
      </c>
      <c r="I61" s="70"/>
      <c r="J61" s="70"/>
      <c r="K61" s="64"/>
      <c r="L61" s="78">
        <f>+G61*12</f>
        <v>29103.756000000001</v>
      </c>
      <c r="M61" s="43" t="s">
        <v>173</v>
      </c>
    </row>
    <row r="62" spans="1:17">
      <c r="A62" s="24" t="s">
        <v>174</v>
      </c>
      <c r="B62" s="25" t="s">
        <v>175</v>
      </c>
      <c r="C62" s="55"/>
      <c r="D62" s="26" t="s">
        <v>172</v>
      </c>
      <c r="E62" s="26"/>
      <c r="F62" s="26" t="s">
        <v>23</v>
      </c>
      <c r="G62" s="49">
        <v>3012</v>
      </c>
      <c r="H62" s="49">
        <v>50</v>
      </c>
      <c r="I62" s="70"/>
      <c r="J62" s="70"/>
      <c r="K62" s="64"/>
      <c r="L62" s="78">
        <f>+G62*12</f>
        <v>36144</v>
      </c>
      <c r="M62" s="43" t="s">
        <v>176</v>
      </c>
    </row>
    <row r="63" spans="1:17">
      <c r="A63" s="6"/>
      <c r="B63" s="7"/>
      <c r="C63" s="23"/>
      <c r="D63" s="19"/>
      <c r="E63" s="19"/>
      <c r="F63" s="19"/>
      <c r="G63" s="47"/>
      <c r="H63" s="47"/>
      <c r="I63" s="66"/>
      <c r="J63" s="66"/>
      <c r="K63" s="52"/>
      <c r="L63" s="76"/>
      <c r="M63" s="10"/>
    </row>
    <row r="64" spans="1:17">
      <c r="A64" s="6" t="s">
        <v>177</v>
      </c>
      <c r="B64" s="7" t="s">
        <v>178</v>
      </c>
      <c r="C64" s="23" t="s">
        <v>179</v>
      </c>
      <c r="D64" s="19" t="s">
        <v>180</v>
      </c>
      <c r="E64" s="19" t="s">
        <v>23</v>
      </c>
      <c r="F64" s="111"/>
      <c r="G64" s="47">
        <v>59400</v>
      </c>
      <c r="H64" s="47">
        <v>4124</v>
      </c>
      <c r="I64" s="66">
        <f>1560*H64</f>
        <v>6433440</v>
      </c>
      <c r="J64" s="66">
        <f>I64*0.06</f>
        <v>386006.39999999997</v>
      </c>
      <c r="K64" s="66">
        <f>H64*5.19*12</f>
        <v>256842.72000000003</v>
      </c>
      <c r="L64" s="76">
        <f>J64+K64</f>
        <v>642849.12</v>
      </c>
      <c r="M64" s="10"/>
    </row>
    <row r="65" spans="1:13">
      <c r="A65" s="33" t="s">
        <v>181</v>
      </c>
      <c r="B65" t="s">
        <v>182</v>
      </c>
      <c r="C65" s="21" t="s">
        <v>183</v>
      </c>
      <c r="D65" s="19" t="s">
        <v>180</v>
      </c>
      <c r="E65" s="19" t="s">
        <v>23</v>
      </c>
      <c r="F65" s="112"/>
      <c r="G65" s="110"/>
      <c r="H65" s="48">
        <v>80</v>
      </c>
      <c r="J65" s="66"/>
      <c r="K65" s="66">
        <f t="shared" ref="K65:K72" si="9">H65*5.19*12</f>
        <v>4982.4000000000005</v>
      </c>
      <c r="L65" s="76"/>
      <c r="M65" s="36" t="s">
        <v>269</v>
      </c>
    </row>
    <row r="66" spans="1:13">
      <c r="A66" s="33" t="s">
        <v>185</v>
      </c>
      <c r="B66" t="s">
        <v>186</v>
      </c>
      <c r="C66" s="23" t="s">
        <v>187</v>
      </c>
      <c r="D66" s="19" t="s">
        <v>180</v>
      </c>
      <c r="E66" s="19" t="s">
        <v>23</v>
      </c>
      <c r="F66" s="111"/>
      <c r="G66" s="47">
        <v>1108</v>
      </c>
      <c r="H66" s="47">
        <v>124</v>
      </c>
      <c r="I66" s="66">
        <v>83300</v>
      </c>
      <c r="J66" s="66">
        <f t="shared" ref="J66:J72" si="10">I66*0.06</f>
        <v>4998</v>
      </c>
      <c r="K66" s="66">
        <f t="shared" si="9"/>
        <v>7722.7200000000012</v>
      </c>
      <c r="L66" s="76">
        <f t="shared" ref="L66:L72" si="11">J66+K66</f>
        <v>12720.720000000001</v>
      </c>
      <c r="M66" s="10"/>
    </row>
    <row r="67" spans="1:13">
      <c r="A67" s="33" t="s">
        <v>188</v>
      </c>
      <c r="B67" t="s">
        <v>189</v>
      </c>
      <c r="C67" s="23" t="s">
        <v>94</v>
      </c>
      <c r="D67" s="19" t="s">
        <v>180</v>
      </c>
      <c r="E67" s="19" t="s">
        <v>23</v>
      </c>
      <c r="F67" s="111"/>
      <c r="G67" s="47">
        <v>3051</v>
      </c>
      <c r="H67" s="47">
        <v>251</v>
      </c>
      <c r="I67" s="66">
        <v>55800</v>
      </c>
      <c r="J67" s="66">
        <f t="shared" si="10"/>
        <v>3348</v>
      </c>
      <c r="K67" s="66">
        <f t="shared" si="9"/>
        <v>15632.28</v>
      </c>
      <c r="L67" s="76">
        <f t="shared" si="11"/>
        <v>18980.28</v>
      </c>
      <c r="M67" s="10"/>
    </row>
    <row r="68" spans="1:13">
      <c r="A68" s="33" t="s">
        <v>190</v>
      </c>
      <c r="B68" t="s">
        <v>191</v>
      </c>
      <c r="C68" s="23" t="s">
        <v>192</v>
      </c>
      <c r="D68" s="19" t="s">
        <v>180</v>
      </c>
      <c r="E68" s="19" t="s">
        <v>23</v>
      </c>
      <c r="F68" s="111"/>
      <c r="G68" s="47">
        <v>810</v>
      </c>
      <c r="H68" s="47">
        <v>88</v>
      </c>
      <c r="I68" s="66">
        <v>19600</v>
      </c>
      <c r="J68" s="66">
        <f t="shared" si="10"/>
        <v>1176</v>
      </c>
      <c r="K68" s="66">
        <f t="shared" si="9"/>
        <v>5480.64</v>
      </c>
      <c r="L68" s="76">
        <f t="shared" si="11"/>
        <v>6656.64</v>
      </c>
      <c r="M68" s="10"/>
    </row>
    <row r="69" spans="1:13">
      <c r="A69" s="33" t="s">
        <v>193</v>
      </c>
      <c r="B69" t="s">
        <v>194</v>
      </c>
      <c r="C69" s="23" t="s">
        <v>195</v>
      </c>
      <c r="D69" s="19" t="s">
        <v>180</v>
      </c>
      <c r="E69" s="19" t="s">
        <v>23</v>
      </c>
      <c r="F69" s="111"/>
      <c r="G69" s="47">
        <v>731</v>
      </c>
      <c r="H69" s="47">
        <v>158</v>
      </c>
      <c r="I69" s="66">
        <v>87200</v>
      </c>
      <c r="J69" s="66">
        <f t="shared" si="10"/>
        <v>5232</v>
      </c>
      <c r="K69" s="66">
        <f t="shared" si="9"/>
        <v>9840.2400000000016</v>
      </c>
      <c r="L69" s="76">
        <f t="shared" si="11"/>
        <v>15072.240000000002</v>
      </c>
      <c r="M69" s="10"/>
    </row>
    <row r="70" spans="1:13">
      <c r="A70" s="33" t="s">
        <v>196</v>
      </c>
      <c r="B70" t="s">
        <v>197</v>
      </c>
      <c r="C70" s="23" t="s">
        <v>198</v>
      </c>
      <c r="D70" s="19" t="s">
        <v>180</v>
      </c>
      <c r="E70" s="19" t="s">
        <v>23</v>
      </c>
      <c r="F70" s="111"/>
      <c r="G70" s="47">
        <v>433</v>
      </c>
      <c r="H70" s="47">
        <v>87</v>
      </c>
      <c r="I70" s="66">
        <v>21000</v>
      </c>
      <c r="J70" s="66">
        <f t="shared" si="10"/>
        <v>1260</v>
      </c>
      <c r="K70" s="66">
        <f t="shared" si="9"/>
        <v>5418.3600000000006</v>
      </c>
      <c r="L70" s="76">
        <f t="shared" si="11"/>
        <v>6678.3600000000006</v>
      </c>
      <c r="M70" s="10"/>
    </row>
    <row r="71" spans="1:13">
      <c r="A71" s="33" t="s">
        <v>199</v>
      </c>
      <c r="B71" t="s">
        <v>200</v>
      </c>
      <c r="C71" s="23" t="s">
        <v>201</v>
      </c>
      <c r="D71" s="19" t="s">
        <v>180</v>
      </c>
      <c r="E71" s="19" t="s">
        <v>23</v>
      </c>
      <c r="F71" s="111"/>
      <c r="G71" s="47">
        <v>1197</v>
      </c>
      <c r="H71" s="47">
        <v>125</v>
      </c>
      <c r="I71" s="66">
        <v>110000</v>
      </c>
      <c r="J71" s="66">
        <f t="shared" si="10"/>
        <v>6600</v>
      </c>
      <c r="K71" s="66">
        <f t="shared" si="9"/>
        <v>7785</v>
      </c>
      <c r="L71" s="76">
        <f t="shared" si="11"/>
        <v>14385</v>
      </c>
      <c r="M71" s="10"/>
    </row>
    <row r="72" spans="1:13">
      <c r="A72" s="33" t="s">
        <v>202</v>
      </c>
      <c r="B72" t="s">
        <v>203</v>
      </c>
      <c r="C72" s="23" t="s">
        <v>168</v>
      </c>
      <c r="D72" s="19" t="s">
        <v>180</v>
      </c>
      <c r="E72" s="19" t="s">
        <v>23</v>
      </c>
      <c r="F72" s="111"/>
      <c r="G72" s="47">
        <v>5502</v>
      </c>
      <c r="H72" s="47">
        <v>449</v>
      </c>
      <c r="I72" s="66">
        <f>2400*H72</f>
        <v>1077600</v>
      </c>
      <c r="J72" s="66">
        <f t="shared" si="10"/>
        <v>64656</v>
      </c>
      <c r="K72" s="66">
        <f t="shared" si="9"/>
        <v>27963.720000000005</v>
      </c>
      <c r="L72" s="76">
        <f t="shared" si="11"/>
        <v>92619.72</v>
      </c>
      <c r="M72" s="10"/>
    </row>
    <row r="73" spans="1:13">
      <c r="A73" s="33" t="s">
        <v>204</v>
      </c>
      <c r="B73" t="s">
        <v>205</v>
      </c>
      <c r="C73" s="23" t="s">
        <v>206</v>
      </c>
      <c r="D73" s="19" t="s">
        <v>207</v>
      </c>
      <c r="E73" s="19"/>
      <c r="F73" s="19" t="s">
        <v>23</v>
      </c>
      <c r="G73" s="109">
        <v>284</v>
      </c>
      <c r="H73" s="47">
        <v>164</v>
      </c>
      <c r="I73" s="66"/>
      <c r="J73" s="66"/>
      <c r="K73" s="66">
        <f>H73*5.19*12</f>
        <v>10213.920000000002</v>
      </c>
      <c r="L73" s="116">
        <f>+G73*12</f>
        <v>3408</v>
      </c>
      <c r="M73" s="119" t="s">
        <v>275</v>
      </c>
    </row>
    <row r="74" spans="1:13">
      <c r="A74" s="39" t="s">
        <v>208</v>
      </c>
      <c r="B74" s="40" t="s">
        <v>209</v>
      </c>
      <c r="C74" s="56" t="s">
        <v>210</v>
      </c>
      <c r="D74" s="27" t="s">
        <v>180</v>
      </c>
      <c r="E74" s="27"/>
      <c r="F74" s="27" t="s">
        <v>23</v>
      </c>
      <c r="G74" s="45"/>
      <c r="H74" s="45"/>
      <c r="I74" s="71"/>
      <c r="J74" s="71"/>
      <c r="K74" s="65"/>
      <c r="L74" s="79"/>
      <c r="M74" s="42" t="s">
        <v>211</v>
      </c>
    </row>
    <row r="75" spans="1:13">
      <c r="A75" s="39" t="s">
        <v>212</v>
      </c>
      <c r="B75" s="40" t="s">
        <v>213</v>
      </c>
      <c r="C75" s="56" t="s">
        <v>214</v>
      </c>
      <c r="D75" s="27" t="s">
        <v>180</v>
      </c>
      <c r="E75" s="27"/>
      <c r="F75" s="27" t="s">
        <v>23</v>
      </c>
      <c r="G75" s="45"/>
      <c r="H75" s="45"/>
      <c r="I75" s="71"/>
      <c r="J75" s="71"/>
      <c r="K75" s="65"/>
      <c r="L75" s="79"/>
      <c r="M75" s="42" t="s">
        <v>215</v>
      </c>
    </row>
    <row r="76" spans="1:13">
      <c r="A76" s="39" t="s">
        <v>216</v>
      </c>
      <c r="B76" s="40" t="s">
        <v>217</v>
      </c>
      <c r="C76" s="41" t="s">
        <v>218</v>
      </c>
      <c r="D76" s="27" t="s">
        <v>180</v>
      </c>
      <c r="E76" s="27"/>
      <c r="F76" s="27" t="s">
        <v>23</v>
      </c>
      <c r="G76" s="45"/>
      <c r="H76" s="45"/>
      <c r="I76" s="71"/>
      <c r="J76" s="71"/>
      <c r="K76" s="65"/>
      <c r="L76" s="79"/>
      <c r="M76" s="42" t="s">
        <v>219</v>
      </c>
    </row>
    <row r="77" spans="1:13">
      <c r="A77" s="39" t="s">
        <v>220</v>
      </c>
      <c r="B77" s="40" t="s">
        <v>221</v>
      </c>
      <c r="C77" s="56" t="s">
        <v>222</v>
      </c>
      <c r="D77" s="27" t="s">
        <v>180</v>
      </c>
      <c r="E77" s="27"/>
      <c r="F77" s="27" t="s">
        <v>23</v>
      </c>
      <c r="G77" s="45"/>
      <c r="H77" s="45"/>
      <c r="I77" s="71"/>
      <c r="J77" s="71"/>
      <c r="K77" s="65"/>
      <c r="L77" s="79"/>
      <c r="M77" s="42"/>
    </row>
    <row r="78" spans="1:13">
      <c r="A78" s="37" t="s">
        <v>223</v>
      </c>
      <c r="B78" s="38" t="s">
        <v>224</v>
      </c>
      <c r="C78" s="55"/>
      <c r="D78" s="26" t="s">
        <v>180</v>
      </c>
      <c r="E78" s="26"/>
      <c r="F78" s="26" t="s">
        <v>23</v>
      </c>
      <c r="G78" s="44"/>
      <c r="H78" s="44"/>
      <c r="I78" s="70"/>
      <c r="J78" s="70"/>
      <c r="K78" s="64"/>
      <c r="L78" s="78"/>
      <c r="M78" s="43"/>
    </row>
    <row r="79" spans="1:13">
      <c r="A79" s="37" t="s">
        <v>225</v>
      </c>
      <c r="B79" s="38" t="s">
        <v>226</v>
      </c>
      <c r="C79" s="55"/>
      <c r="D79" s="26" t="s">
        <v>180</v>
      </c>
      <c r="E79" s="26"/>
      <c r="F79" s="26" t="s">
        <v>23</v>
      </c>
      <c r="G79" s="44"/>
      <c r="H79" s="44"/>
      <c r="I79" s="70"/>
      <c r="J79" s="70"/>
      <c r="K79" s="64"/>
      <c r="L79" s="78"/>
      <c r="M79" s="43"/>
    </row>
    <row r="80" spans="1:13">
      <c r="A80" s="37" t="s">
        <v>227</v>
      </c>
      <c r="B80" s="38" t="s">
        <v>228</v>
      </c>
      <c r="C80" s="55"/>
      <c r="D80" s="26" t="s">
        <v>180</v>
      </c>
      <c r="E80" s="26"/>
      <c r="F80" s="26" t="s">
        <v>23</v>
      </c>
      <c r="G80" s="44"/>
      <c r="H80" s="44"/>
      <c r="I80" s="70"/>
      <c r="J80" s="70"/>
      <c r="K80" s="64"/>
      <c r="L80" s="78"/>
      <c r="M80" s="43"/>
    </row>
    <row r="81" spans="1:13">
      <c r="A81" s="37" t="s">
        <v>229</v>
      </c>
      <c r="B81" s="38" t="s">
        <v>230</v>
      </c>
      <c r="C81" s="55"/>
      <c r="D81" s="26" t="s">
        <v>180</v>
      </c>
      <c r="E81" s="26"/>
      <c r="F81" s="26" t="s">
        <v>23</v>
      </c>
      <c r="G81" s="44"/>
      <c r="H81" s="44"/>
      <c r="I81" s="70"/>
      <c r="J81" s="70"/>
      <c r="K81" s="64"/>
      <c r="L81" s="78"/>
      <c r="M81" s="43"/>
    </row>
    <row r="82" spans="1:13">
      <c r="A82" s="37" t="s">
        <v>231</v>
      </c>
      <c r="B82" s="38" t="s">
        <v>232</v>
      </c>
      <c r="C82" s="55"/>
      <c r="D82" s="26" t="s">
        <v>180</v>
      </c>
      <c r="E82" s="26"/>
      <c r="F82" s="26" t="s">
        <v>23</v>
      </c>
      <c r="G82" s="44"/>
      <c r="H82" s="44"/>
      <c r="I82" s="70"/>
      <c r="J82" s="70"/>
      <c r="K82" s="64"/>
      <c r="L82" s="78"/>
      <c r="M82" s="43"/>
    </row>
    <row r="83" spans="1:13">
      <c r="A83" s="37" t="s">
        <v>233</v>
      </c>
      <c r="B83" s="38" t="s">
        <v>234</v>
      </c>
      <c r="C83" s="55"/>
      <c r="D83" s="26" t="s">
        <v>180</v>
      </c>
      <c r="E83" s="26"/>
      <c r="F83" s="26" t="s">
        <v>23</v>
      </c>
      <c r="G83" s="44"/>
      <c r="H83" s="44"/>
      <c r="I83" s="70"/>
      <c r="J83" s="70"/>
      <c r="K83" s="64"/>
      <c r="L83" s="78"/>
      <c r="M83" s="43" t="s">
        <v>173</v>
      </c>
    </row>
    <row r="84" spans="1:13">
      <c r="A84" s="37" t="s">
        <v>235</v>
      </c>
      <c r="B84" s="38" t="s">
        <v>236</v>
      </c>
      <c r="C84" s="55"/>
      <c r="D84" s="26" t="s">
        <v>180</v>
      </c>
      <c r="E84" s="26"/>
      <c r="F84" s="26" t="s">
        <v>23</v>
      </c>
      <c r="G84" s="44"/>
      <c r="H84" s="44"/>
      <c r="I84" s="70"/>
      <c r="J84" s="70"/>
      <c r="K84" s="64"/>
      <c r="L84" s="78"/>
      <c r="M84" s="43" t="s">
        <v>176</v>
      </c>
    </row>
    <row r="85" spans="1:13">
      <c r="A85" s="37" t="s">
        <v>237</v>
      </c>
      <c r="B85" s="38" t="s">
        <v>238</v>
      </c>
      <c r="C85" s="55"/>
      <c r="D85" s="26" t="s">
        <v>180</v>
      </c>
      <c r="E85" s="26"/>
      <c r="F85" s="26" t="s">
        <v>23</v>
      </c>
      <c r="G85" s="44"/>
      <c r="H85" s="44"/>
      <c r="I85" s="70"/>
      <c r="J85" s="70"/>
      <c r="K85" s="64"/>
      <c r="L85" s="78"/>
      <c r="M85" s="43"/>
    </row>
    <row r="86" spans="1:13">
      <c r="A86" s="37" t="s">
        <v>239</v>
      </c>
      <c r="B86" s="38" t="s">
        <v>240</v>
      </c>
      <c r="C86" s="55"/>
      <c r="D86" s="26" t="s">
        <v>180</v>
      </c>
      <c r="E86" s="26"/>
      <c r="F86" s="26" t="s">
        <v>23</v>
      </c>
      <c r="G86" s="44"/>
      <c r="H86" s="44"/>
      <c r="I86" s="70"/>
      <c r="J86" s="70"/>
      <c r="K86" s="64"/>
      <c r="L86" s="78"/>
      <c r="M86" s="43"/>
    </row>
    <row r="87" spans="1:13">
      <c r="A87" s="37" t="s">
        <v>241</v>
      </c>
      <c r="B87" s="38" t="s">
        <v>242</v>
      </c>
      <c r="C87" s="55"/>
      <c r="D87" s="26" t="s">
        <v>180</v>
      </c>
      <c r="E87" s="26"/>
      <c r="F87" s="26" t="s">
        <v>23</v>
      </c>
      <c r="G87" s="44"/>
      <c r="H87" s="44"/>
      <c r="I87" s="70"/>
      <c r="J87" s="70"/>
      <c r="K87" s="64"/>
      <c r="L87" s="78"/>
      <c r="M87" s="43"/>
    </row>
    <row r="88" spans="1:13">
      <c r="A88" s="37" t="s">
        <v>243</v>
      </c>
      <c r="B88" s="38" t="s">
        <v>244</v>
      </c>
      <c r="C88" s="55"/>
      <c r="D88" s="26" t="s">
        <v>180</v>
      </c>
      <c r="E88" s="26"/>
      <c r="F88" s="26" t="s">
        <v>23</v>
      </c>
      <c r="G88" s="44"/>
      <c r="H88" s="44"/>
      <c r="I88" s="70"/>
      <c r="J88" s="70"/>
      <c r="K88" s="64"/>
      <c r="L88" s="78"/>
      <c r="M88" s="43"/>
    </row>
    <row r="89" spans="1:13">
      <c r="A89" s="37" t="s">
        <v>245</v>
      </c>
      <c r="B89" s="38" t="s">
        <v>246</v>
      </c>
      <c r="C89" s="55"/>
      <c r="D89" s="26" t="s">
        <v>180</v>
      </c>
      <c r="E89" s="26"/>
      <c r="F89" s="26" t="s">
        <v>23</v>
      </c>
      <c r="G89" s="44"/>
      <c r="H89" s="44"/>
      <c r="I89" s="70"/>
      <c r="J89" s="70"/>
      <c r="K89" s="64"/>
      <c r="L89" s="78"/>
      <c r="M89" s="43"/>
    </row>
    <row r="90" spans="1:13">
      <c r="A90" s="37" t="s">
        <v>247</v>
      </c>
      <c r="B90" s="38" t="s">
        <v>248</v>
      </c>
      <c r="C90" s="55"/>
      <c r="D90" s="26" t="s">
        <v>180</v>
      </c>
      <c r="E90" s="26"/>
      <c r="F90" s="26" t="s">
        <v>23</v>
      </c>
      <c r="G90" s="44"/>
      <c r="H90" s="44"/>
      <c r="I90" s="70"/>
      <c r="J90" s="70"/>
      <c r="K90" s="64"/>
      <c r="L90" s="78"/>
      <c r="M90" s="43"/>
    </row>
    <row r="91" spans="1:13">
      <c r="A91" s="37" t="s">
        <v>249</v>
      </c>
      <c r="B91" s="38" t="s">
        <v>250</v>
      </c>
      <c r="C91" s="55"/>
      <c r="D91" s="26" t="s">
        <v>180</v>
      </c>
      <c r="E91" s="26"/>
      <c r="F91" s="26" t="s">
        <v>23</v>
      </c>
      <c r="G91" s="44"/>
      <c r="H91" s="44"/>
      <c r="I91" s="70"/>
      <c r="J91" s="70"/>
      <c r="K91" s="64"/>
      <c r="L91" s="78"/>
      <c r="M91" s="43"/>
    </row>
    <row r="92" spans="1:13">
      <c r="A92" s="18"/>
      <c r="B92" s="9"/>
      <c r="C92" s="20"/>
      <c r="D92" s="20"/>
      <c r="E92" s="20"/>
      <c r="F92" s="20"/>
      <c r="G92" s="9"/>
      <c r="H92" s="9"/>
      <c r="I92" s="72"/>
      <c r="J92" s="72"/>
      <c r="K92" s="83" t="s">
        <v>251</v>
      </c>
      <c r="L92" s="84">
        <f>SUM(L10:L91)</f>
        <v>8106621.5159999989</v>
      </c>
      <c r="M92" s="11"/>
    </row>
    <row r="93" spans="1:13">
      <c r="D93" s="19"/>
    </row>
    <row r="94" spans="1:13">
      <c r="C94" s="80"/>
      <c r="D94" s="81"/>
      <c r="E94" s="80"/>
      <c r="F94" s="60"/>
      <c r="G94" s="82"/>
      <c r="H94" s="60"/>
      <c r="I94" s="60"/>
      <c r="J94" s="60"/>
      <c r="K94" s="60"/>
    </row>
    <row r="95" spans="1:13">
      <c r="C95" s="80"/>
      <c r="D95" s="81"/>
      <c r="E95" s="80"/>
      <c r="F95" s="60"/>
      <c r="G95" s="82"/>
      <c r="H95" s="60"/>
      <c r="I95" s="60"/>
      <c r="J95" s="60"/>
      <c r="K95" s="60"/>
    </row>
    <row r="96" spans="1:13">
      <c r="C96" s="80"/>
      <c r="D96" s="81"/>
      <c r="E96" s="80"/>
      <c r="F96" s="60"/>
      <c r="G96" s="82"/>
      <c r="H96" s="60"/>
      <c r="I96" s="60"/>
      <c r="J96" s="60"/>
      <c r="K96" s="60"/>
    </row>
    <row r="97" spans="3:11">
      <c r="C97" s="80"/>
      <c r="D97" s="81"/>
      <c r="E97" s="80"/>
      <c r="F97" s="60"/>
      <c r="G97" s="82"/>
      <c r="H97" s="60"/>
      <c r="I97" s="60"/>
      <c r="J97" s="60"/>
      <c r="K97" s="60"/>
    </row>
    <row r="98" spans="3:11">
      <c r="C98" s="80"/>
      <c r="D98" s="81"/>
      <c r="E98" s="80"/>
      <c r="F98" s="60"/>
      <c r="G98" s="82"/>
      <c r="H98" s="60"/>
      <c r="I98" s="60"/>
      <c r="J98" s="60"/>
      <c r="K98" s="60"/>
    </row>
    <row r="99" spans="3:11">
      <c r="C99" s="80"/>
      <c r="D99" s="81"/>
      <c r="E99" s="80"/>
      <c r="F99" s="60"/>
      <c r="G99" s="82"/>
      <c r="H99" s="60"/>
      <c r="I99" s="60"/>
      <c r="J99" s="60"/>
      <c r="K99" s="60"/>
    </row>
    <row r="100" spans="3:11">
      <c r="C100" s="80"/>
      <c r="D100" s="81"/>
      <c r="E100" s="80"/>
      <c r="F100" s="60"/>
      <c r="G100" s="82"/>
      <c r="H100" s="60"/>
      <c r="I100" s="60"/>
      <c r="J100" s="60"/>
      <c r="K100" s="60"/>
    </row>
    <row r="101" spans="3:11">
      <c r="C101" s="80"/>
      <c r="D101" s="81"/>
      <c r="E101" s="80"/>
      <c r="F101" s="60"/>
      <c r="G101" s="82"/>
      <c r="H101" s="60"/>
      <c r="I101" s="60"/>
      <c r="J101" s="60"/>
      <c r="K101" s="60"/>
    </row>
  </sheetData>
  <sheetProtection selectLockedCells="1"/>
  <pageMargins left="0.23622047244094491" right="0.23622047244094491" top="0.74803149606299213" bottom="0.74803149606299213" header="0.31496062992125984" footer="0.31496062992125984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7EEAB-43A0-44E0-9B66-8FE92DB43A27}">
  <dimension ref="A1:K32"/>
  <sheetViews>
    <sheetView workbookViewId="0">
      <selection activeCell="B15" sqref="B15"/>
    </sheetView>
  </sheetViews>
  <sheetFormatPr defaultRowHeight="15"/>
  <cols>
    <col min="1" max="2" width="36.85546875" customWidth="1"/>
    <col min="3" max="3" width="21.28515625" customWidth="1"/>
    <col min="4" max="4" width="18.5703125" customWidth="1"/>
    <col min="5" max="5" width="11.140625" customWidth="1"/>
    <col min="6" max="6" width="12.42578125" customWidth="1"/>
    <col min="7" max="7" width="14.5703125" customWidth="1"/>
    <col min="8" max="8" width="16.5703125" customWidth="1"/>
    <col min="9" max="10" width="15.42578125" customWidth="1"/>
  </cols>
  <sheetData>
    <row r="1" spans="1:11">
      <c r="A1" s="2" t="s">
        <v>0</v>
      </c>
      <c r="B1" s="2"/>
    </row>
    <row r="2" spans="1:11">
      <c r="A2" s="12" t="s">
        <v>1</v>
      </c>
      <c r="B2" s="3"/>
    </row>
    <row r="3" spans="1:11">
      <c r="A3" s="1"/>
      <c r="B3" s="3"/>
    </row>
    <row r="4" spans="1:11">
      <c r="A4" s="13" t="s">
        <v>3</v>
      </c>
      <c r="B4" s="3"/>
    </row>
    <row r="5" spans="1:11">
      <c r="A5" s="1"/>
      <c r="B5" s="3"/>
    </row>
    <row r="6" spans="1:11">
      <c r="A6" s="13" t="s">
        <v>4</v>
      </c>
      <c r="B6" s="3"/>
    </row>
    <row r="7" spans="1:11">
      <c r="A7" s="1"/>
    </row>
    <row r="9" spans="1:11" ht="45">
      <c r="A9" s="4" t="s">
        <v>6</v>
      </c>
      <c r="B9" s="5" t="s">
        <v>7</v>
      </c>
      <c r="C9" s="5" t="s">
        <v>8</v>
      </c>
      <c r="D9" s="14" t="s">
        <v>9</v>
      </c>
      <c r="E9" s="15" t="s">
        <v>10</v>
      </c>
      <c r="F9" s="15" t="s">
        <v>11</v>
      </c>
      <c r="G9" s="14" t="s">
        <v>12</v>
      </c>
      <c r="H9" s="14" t="s">
        <v>276</v>
      </c>
      <c r="I9" s="14" t="s">
        <v>277</v>
      </c>
      <c r="J9" s="16" t="s">
        <v>18</v>
      </c>
      <c r="K9" s="3"/>
    </row>
    <row r="10" spans="1:11">
      <c r="A10" s="6"/>
      <c r="B10" s="7"/>
      <c r="C10" s="8"/>
      <c r="D10" s="7"/>
      <c r="E10" s="8"/>
      <c r="F10" s="8"/>
      <c r="G10" s="8"/>
      <c r="H10" s="8"/>
      <c r="I10" s="8"/>
      <c r="J10" s="10"/>
    </row>
    <row r="11" spans="1:11">
      <c r="A11" s="6"/>
      <c r="B11" s="7"/>
      <c r="C11" s="8"/>
      <c r="D11" s="7"/>
      <c r="E11" s="8"/>
      <c r="F11" s="8"/>
      <c r="G11" s="8"/>
      <c r="H11" s="8"/>
      <c r="I11" s="8"/>
      <c r="J11" s="10"/>
    </row>
    <row r="12" spans="1:11">
      <c r="A12" s="6"/>
      <c r="B12" s="7"/>
      <c r="C12" s="8"/>
      <c r="D12" s="7"/>
      <c r="E12" s="8"/>
      <c r="F12" s="8"/>
      <c r="G12" s="8"/>
      <c r="H12" s="8"/>
      <c r="I12" s="8"/>
      <c r="J12" s="10"/>
    </row>
    <row r="13" spans="1:11">
      <c r="A13" s="6"/>
      <c r="B13" s="7"/>
      <c r="C13" s="8"/>
      <c r="D13" s="7"/>
      <c r="E13" s="8"/>
      <c r="F13" s="8"/>
      <c r="G13" s="8"/>
      <c r="H13" s="8"/>
      <c r="I13" s="8"/>
      <c r="J13" s="10"/>
    </row>
    <row r="14" spans="1:11">
      <c r="A14" s="6"/>
      <c r="B14" s="7"/>
      <c r="C14" s="8"/>
      <c r="D14" s="7"/>
      <c r="E14" s="8"/>
      <c r="F14" s="8"/>
      <c r="G14" s="8"/>
      <c r="H14" s="8"/>
      <c r="I14" s="8"/>
      <c r="J14" s="10"/>
    </row>
    <row r="15" spans="1:11">
      <c r="A15" s="6"/>
      <c r="B15" s="7"/>
      <c r="C15" s="8"/>
      <c r="D15" s="7"/>
      <c r="E15" s="8"/>
      <c r="F15" s="8"/>
      <c r="G15" s="8"/>
      <c r="H15" s="8"/>
      <c r="I15" s="8"/>
      <c r="J15" s="10"/>
    </row>
    <row r="16" spans="1:11">
      <c r="A16" s="6"/>
      <c r="B16" s="7"/>
      <c r="C16" s="8"/>
      <c r="D16" s="7"/>
      <c r="E16" s="8"/>
      <c r="F16" s="8"/>
      <c r="G16" s="8"/>
      <c r="H16" s="8"/>
      <c r="I16" s="8"/>
      <c r="J16" s="10"/>
    </row>
    <row r="17" spans="1:10">
      <c r="A17" s="6"/>
      <c r="B17" s="7"/>
      <c r="C17" s="8"/>
      <c r="D17" s="7"/>
      <c r="E17" s="8"/>
      <c r="F17" s="8"/>
      <c r="G17" s="8"/>
      <c r="H17" s="8"/>
      <c r="I17" s="8"/>
      <c r="J17" s="10"/>
    </row>
    <row r="18" spans="1:10">
      <c r="A18" s="6"/>
      <c r="B18" s="7"/>
      <c r="C18" s="8"/>
      <c r="D18" s="7"/>
      <c r="E18" s="8"/>
      <c r="F18" s="8"/>
      <c r="G18" s="8"/>
      <c r="H18" s="8"/>
      <c r="I18" s="8"/>
      <c r="J18" s="10"/>
    </row>
    <row r="19" spans="1:10">
      <c r="A19" s="6"/>
      <c r="B19" s="7"/>
      <c r="C19" s="8"/>
      <c r="D19" s="7"/>
      <c r="E19" s="8"/>
      <c r="F19" s="8"/>
      <c r="G19" s="8"/>
      <c r="H19" s="8"/>
      <c r="I19" s="8"/>
      <c r="J19" s="10"/>
    </row>
    <row r="20" spans="1:10">
      <c r="A20" s="6"/>
      <c r="B20" s="7"/>
      <c r="C20" s="8"/>
      <c r="D20" s="7"/>
      <c r="E20" s="8"/>
      <c r="F20" s="8"/>
      <c r="G20" s="8"/>
      <c r="H20" s="8"/>
      <c r="I20" s="8"/>
      <c r="J20" s="10"/>
    </row>
    <row r="21" spans="1:10">
      <c r="A21" s="6"/>
      <c r="B21" s="7"/>
      <c r="C21" s="8"/>
      <c r="D21" s="7"/>
      <c r="E21" s="8"/>
      <c r="F21" s="8"/>
      <c r="G21" s="8"/>
      <c r="H21" s="8"/>
      <c r="I21" s="8"/>
      <c r="J21" s="10"/>
    </row>
    <row r="22" spans="1:10">
      <c r="A22" s="6"/>
      <c r="B22" s="7"/>
      <c r="C22" s="8"/>
      <c r="D22" s="7"/>
      <c r="E22" s="8"/>
      <c r="F22" s="8"/>
      <c r="G22" s="8"/>
      <c r="H22" s="8"/>
      <c r="I22" s="8"/>
      <c r="J22" s="10"/>
    </row>
    <row r="23" spans="1:10">
      <c r="A23" s="6"/>
      <c r="B23" s="7"/>
      <c r="C23" s="8"/>
      <c r="D23" s="8"/>
      <c r="E23" s="8"/>
      <c r="F23" s="8"/>
      <c r="G23" s="8"/>
      <c r="H23" s="8"/>
      <c r="I23" s="8"/>
      <c r="J23" s="10"/>
    </row>
    <row r="24" spans="1:10">
      <c r="A24" s="6"/>
      <c r="B24" s="7"/>
      <c r="C24" s="8"/>
      <c r="D24" s="8"/>
      <c r="E24" s="8"/>
      <c r="F24" s="8"/>
      <c r="G24" s="8"/>
      <c r="H24" s="8"/>
      <c r="I24" s="8"/>
      <c r="J24" s="10"/>
    </row>
    <row r="25" spans="1:10">
      <c r="A25" s="6"/>
      <c r="B25" s="7"/>
      <c r="C25" s="8"/>
      <c r="D25" s="8"/>
      <c r="E25" s="8"/>
      <c r="F25" s="8"/>
      <c r="G25" s="8"/>
      <c r="H25" s="8"/>
      <c r="I25" s="8"/>
      <c r="J25" s="10"/>
    </row>
    <row r="26" spans="1:10">
      <c r="A26" s="6"/>
      <c r="B26" s="7"/>
      <c r="C26" s="8"/>
      <c r="D26" s="8"/>
      <c r="E26" s="8"/>
      <c r="F26" s="8"/>
      <c r="G26" s="8"/>
      <c r="H26" s="8"/>
      <c r="I26" s="8"/>
      <c r="J26" s="10"/>
    </row>
    <row r="27" spans="1:10">
      <c r="A27" s="6"/>
      <c r="B27" s="7"/>
      <c r="C27" s="8"/>
      <c r="D27" s="8"/>
      <c r="E27" s="8"/>
      <c r="F27" s="8"/>
      <c r="G27" s="8"/>
      <c r="H27" s="8"/>
      <c r="I27" s="8"/>
      <c r="J27" s="10"/>
    </row>
    <row r="28" spans="1:10">
      <c r="A28" s="17"/>
      <c r="B28" s="8"/>
      <c r="C28" s="8"/>
      <c r="D28" s="8"/>
      <c r="E28" s="8"/>
      <c r="F28" s="8"/>
      <c r="G28" s="8"/>
      <c r="H28" s="8"/>
      <c r="I28" s="8"/>
      <c r="J28" s="10"/>
    </row>
    <row r="29" spans="1:10">
      <c r="A29" s="18"/>
      <c r="B29" s="9"/>
      <c r="C29" s="9"/>
      <c r="D29" s="9"/>
      <c r="E29" s="9"/>
      <c r="F29" s="9"/>
      <c r="G29" s="9"/>
      <c r="H29" s="9"/>
      <c r="I29" s="9"/>
      <c r="J29" s="11"/>
    </row>
    <row r="30" spans="1:10">
      <c r="D30" s="8"/>
    </row>
    <row r="31" spans="1:10">
      <c r="D31" s="8"/>
    </row>
    <row r="32" spans="1:10">
      <c r="D32" s="8"/>
    </row>
  </sheetData>
  <sheetProtection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1F59233D2925840A2EF7CB3C2F7D70A" ma:contentTypeVersion="4" ma:contentTypeDescription="Luo uusi asiakirja." ma:contentTypeScope="" ma:versionID="1c3b65505346d9fd94df165889cdcf54">
  <xsd:schema xmlns:xsd="http://www.w3.org/2001/XMLSchema" xmlns:xs="http://www.w3.org/2001/XMLSchema" xmlns:p="http://schemas.microsoft.com/office/2006/metadata/properties" xmlns:ns2="a1715ccb-fca7-402b-a66b-9039e5b5e1ee" xmlns:ns3="d200389c-3afc-4e21-b2ca-2352426cedc9" targetNamespace="http://schemas.microsoft.com/office/2006/metadata/properties" ma:root="true" ma:fieldsID="0e4aee59f1278ab4825f51cd1d1fbf95" ns2:_="" ns3:_="">
    <xsd:import namespace="a1715ccb-fca7-402b-a66b-9039e5b5e1ee"/>
    <xsd:import namespace="d200389c-3afc-4e21-b2ca-2352426ced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15ccb-fca7-402b-a66b-9039e5b5e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0389c-3afc-4e21-b2ca-2352426ced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293DDB-C685-42B7-A7F8-42514D917D3F}"/>
</file>

<file path=customXml/itemProps2.xml><?xml version="1.0" encoding="utf-8"?>
<ds:datastoreItem xmlns:ds="http://schemas.openxmlformats.org/officeDocument/2006/customXml" ds:itemID="{4BE2D3F7-D01F-4DAC-864F-A6CFED54F19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b1ade45-e27a-47b2-94e1-6554df61e6ff"/>
  </ds:schemaRefs>
</ds:datastoreItem>
</file>

<file path=customXml/itemProps3.xml><?xml version="1.0" encoding="utf-8"?>
<ds:datastoreItem xmlns:ds="http://schemas.openxmlformats.org/officeDocument/2006/customXml" ds:itemID="{D6365E72-4635-4184-B1DC-E08D0341C9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24.9.2021</vt:lpstr>
      <vt:lpstr>17.2.2022</vt:lpstr>
      <vt:lpstr>back-up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Kivilevo Pekka</dc:creator>
  <cp:keywords/>
  <dc:description/>
  <cp:lastModifiedBy>NORDSTRÖM BARBRO</cp:lastModifiedBy>
  <cp:revision/>
  <dcterms:created xsi:type="dcterms:W3CDTF">2021-09-14T07:46:12Z</dcterms:created>
  <dcterms:modified xsi:type="dcterms:W3CDTF">2022-03-16T08:17:35Z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0x01010021F59233D2925840A2EF7CB3C2F7D70A</vt:lpwstr>
  </property>
  <property fmtid="{D5CDD505-2E9C-101B-9397-08002B2CF9AE}" pid="3" name="_AdHocReviewCycleID">
    <vt:i4>380681475</vt:i4>
  </property>
  <property fmtid="{D5CDD505-2E9C-101B-9397-08002B2CF9AE}" pid="4" name="_NewReviewCycle">
    <vt:lpwstr/>
  </property>
  <property fmtid="{D5CDD505-2E9C-101B-9397-08002B2CF9AE}" pid="5" name="_EmailSubject">
    <vt:lpwstr>Sote tilat ja kustannukset</vt:lpwstr>
  </property>
  <property fmtid="{D5CDD505-2E9C-101B-9397-08002B2CF9AE}" pid="6" name="_AuthorEmail">
    <vt:lpwstr>Tarja.Selenius@porvoo.fi</vt:lpwstr>
  </property>
  <property fmtid="{D5CDD505-2E9C-101B-9397-08002B2CF9AE}" pid="7" name="_AuthorEmailDisplayName">
    <vt:lpwstr>SELENIUS TARJA</vt:lpwstr>
  </property>
  <property fmtid="{D5CDD505-2E9C-101B-9397-08002B2CF9AE}" pid="8" name="_PreviousAdHocReviewCycleID">
    <vt:i4>-67554119</vt:i4>
  </property>
  <property fmtid="{D5CDD505-2E9C-101B-9397-08002B2CF9AE}" pid="9" name="_ReviewingToolsShownOnce">
    <vt:lpwstr/>
  </property>
</Properties>
</file>